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Wertungstabelle OuVF 2018" sheetId="1" r:id="rId1"/>
  </sheets>
  <definedNames/>
  <calcPr fullCalcOnLoad="1"/>
</workbook>
</file>

<file path=xl/sharedStrings.xml><?xml version="1.0" encoding="utf-8"?>
<sst xmlns="http://schemas.openxmlformats.org/spreadsheetml/2006/main" count="1064" uniqueCount="291">
  <si>
    <t>Klasse</t>
  </si>
  <si>
    <t>Start-Nr.</t>
  </si>
  <si>
    <t>Name, Vorname</t>
  </si>
  <si>
    <t>Beifahrer</t>
  </si>
  <si>
    <t>Marke</t>
  </si>
  <si>
    <t>Typ</t>
  </si>
  <si>
    <t>Baujahr</t>
  </si>
  <si>
    <t>Hubraum</t>
  </si>
  <si>
    <t>PS</t>
  </si>
  <si>
    <t>M1 (bis 1918)</t>
  </si>
  <si>
    <t>M4 (1946 - 1960)</t>
  </si>
  <si>
    <t>M5 (1961 - 1970)</t>
  </si>
  <si>
    <t>M6 (1971 - 1987)</t>
  </si>
  <si>
    <t>Scharf, Peter</t>
  </si>
  <si>
    <t>Scharf, Franziska</t>
  </si>
  <si>
    <t>BMW</t>
  </si>
  <si>
    <t>R 51/3</t>
  </si>
  <si>
    <t>Thelen, Hans</t>
  </si>
  <si>
    <t>R 25/3</t>
  </si>
  <si>
    <t>Pförtner, Corinna</t>
  </si>
  <si>
    <t>Porsche</t>
  </si>
  <si>
    <t>924 S</t>
  </si>
  <si>
    <t xml:space="preserve">M4 </t>
  </si>
  <si>
    <t>Alter</t>
  </si>
  <si>
    <t>Lurz, Bernd</t>
  </si>
  <si>
    <t>M6</t>
  </si>
  <si>
    <t>Baur, Richard</t>
  </si>
  <si>
    <t>Honda</t>
  </si>
  <si>
    <t>CB500T</t>
  </si>
  <si>
    <t>M3</t>
  </si>
  <si>
    <t>Fuss, Bernd</t>
  </si>
  <si>
    <t>Fuss, Helga</t>
  </si>
  <si>
    <t>VFV</t>
  </si>
  <si>
    <t>ADAC Revival</t>
  </si>
  <si>
    <t>x</t>
  </si>
  <si>
    <t>ADAC Touristik</t>
  </si>
  <si>
    <t>DK 4 Stempeln</t>
  </si>
  <si>
    <t>DK 6 Stempeln</t>
  </si>
  <si>
    <t>Baldsiefen, Daniel</t>
  </si>
  <si>
    <t>Baldsiefen, Alfons</t>
  </si>
  <si>
    <t xml:space="preserve">M2 </t>
  </si>
  <si>
    <t>Dillmann, Heinz-Dieter</t>
  </si>
  <si>
    <t>Ursula Schröter</t>
  </si>
  <si>
    <t>M4</t>
  </si>
  <si>
    <t>Mundt, Heinz</t>
  </si>
  <si>
    <t>A</t>
  </si>
  <si>
    <t>Benkenstein, Ralf</t>
  </si>
  <si>
    <t>Siebenhaar, Rainer</t>
  </si>
  <si>
    <t>Kirch, Wolfgang</t>
  </si>
  <si>
    <t>Krugg, Erwin</t>
  </si>
  <si>
    <t>DKW</t>
  </si>
  <si>
    <t>Kisseler, Hans-Werner</t>
  </si>
  <si>
    <t>Mathia, Andreas</t>
  </si>
  <si>
    <t>Käfer</t>
  </si>
  <si>
    <t>Alfa Romeo</t>
  </si>
  <si>
    <t>Citroen</t>
  </si>
  <si>
    <t>2CV6</t>
  </si>
  <si>
    <t>Paffrath, Heinz Peter</t>
  </si>
  <si>
    <t>Paffrath, Helga</t>
  </si>
  <si>
    <t>Toyota</t>
  </si>
  <si>
    <t>Müller, Reiner</t>
  </si>
  <si>
    <t>VW</t>
  </si>
  <si>
    <t>Büscher, Nils</t>
  </si>
  <si>
    <t>Austin Healey</t>
  </si>
  <si>
    <t xml:space="preserve"> </t>
  </si>
  <si>
    <t>km zum Wohnort</t>
  </si>
  <si>
    <t xml:space="preserve">M5 </t>
  </si>
  <si>
    <t>Gansen, Rainer</t>
  </si>
  <si>
    <t>Gansen, Hiltrud</t>
  </si>
  <si>
    <t>Heseler, Klaus</t>
  </si>
  <si>
    <t>Uelpenich, Resi</t>
  </si>
  <si>
    <t>Reinl, Werner</t>
  </si>
  <si>
    <t>Neumann, Lothar</t>
  </si>
  <si>
    <t>Prediger, Kai</t>
  </si>
  <si>
    <t>Targa</t>
  </si>
  <si>
    <t>Mercedes</t>
  </si>
  <si>
    <t>Krafft, Gertrud</t>
  </si>
  <si>
    <t>Kautz, Hans-Jürgen</t>
  </si>
  <si>
    <t>Schuh, Reinhard</t>
  </si>
  <si>
    <t>Neuenhöfer, Ulla</t>
  </si>
  <si>
    <t xml:space="preserve">Porsche  </t>
  </si>
  <si>
    <t>M7 (bis 1997)</t>
  </si>
  <si>
    <t>DK 5 Stempeln</t>
  </si>
  <si>
    <t>DK 8 Stempeln</t>
  </si>
  <si>
    <t>DK 10 Schätzen</t>
  </si>
  <si>
    <t>DK 11 Schätzen</t>
  </si>
  <si>
    <t>Punkte Etappe 1</t>
  </si>
  <si>
    <t>Punkte Etappe 2</t>
  </si>
  <si>
    <t>Platz Klasse in der  Etappe 1</t>
  </si>
  <si>
    <t>Platz Gesamt in der Etappe 1</t>
  </si>
  <si>
    <t>Platz Gesamt in der Etappe 2</t>
  </si>
  <si>
    <t>Platz Motorrad / Auto in der Etappe 1</t>
  </si>
  <si>
    <t>Platz Klasse in der  Etappe 2</t>
  </si>
  <si>
    <t>Platz Motorrad / Auto in der Etappe 2</t>
  </si>
  <si>
    <t>Rechenhilfe</t>
  </si>
  <si>
    <t>DK 7 Stempeln</t>
  </si>
  <si>
    <t>DK 1 Stempeln</t>
  </si>
  <si>
    <t>DK 2 Stempeln</t>
  </si>
  <si>
    <t>DK 3 Stempeln</t>
  </si>
  <si>
    <t>DK 1 Punkte</t>
  </si>
  <si>
    <t>DK 2 Punkte</t>
  </si>
  <si>
    <t>DK 3 Punkte</t>
  </si>
  <si>
    <t>DK 7 Punkte</t>
  </si>
  <si>
    <t>DK 4 Punkte</t>
  </si>
  <si>
    <t>DK 5 Punkte</t>
  </si>
  <si>
    <t>DK 6 Punkte</t>
  </si>
  <si>
    <t>Punkte Stumme Diener</t>
  </si>
  <si>
    <t>Anleitung</t>
  </si>
  <si>
    <t>x in Stempeln:</t>
  </si>
  <si>
    <t>Gestempelt</t>
  </si>
  <si>
    <t>NICHT Gestempelt</t>
  </si>
  <si>
    <t>DK 8 Punkte</t>
  </si>
  <si>
    <t>DK 9 Punkte</t>
  </si>
  <si>
    <t>DK 10 Stempeln</t>
  </si>
  <si>
    <t>DK 10 Punkte</t>
  </si>
  <si>
    <t>DK 11 Stempeln</t>
  </si>
  <si>
    <t>DK 11 Punkte</t>
  </si>
  <si>
    <t>Faktor</t>
  </si>
  <si>
    <t>Fritzsche, Lutz</t>
  </si>
  <si>
    <t>Gansen, Michael</t>
  </si>
  <si>
    <t>DK 1 Zeitprüfung</t>
  </si>
  <si>
    <t>DK 1 (in s)</t>
  </si>
  <si>
    <t>DK 2 Zeitprüfung</t>
  </si>
  <si>
    <t>DK 4 Flaggen</t>
  </si>
  <si>
    <t>DK 6 Zeitprüfung</t>
  </si>
  <si>
    <t>DK 7 Schätzen</t>
  </si>
  <si>
    <t>DK 9 Schätzen</t>
  </si>
  <si>
    <t>DK 9 Stempeln</t>
  </si>
  <si>
    <t>DK 4 (in richtige Antworten)</t>
  </si>
  <si>
    <t>DK 7 (in mm)</t>
  </si>
  <si>
    <t>DK 9 (in cm)</t>
  </si>
  <si>
    <t>DK 10 (in cm)</t>
  </si>
  <si>
    <t>DK 11 (in richtige Antworten)</t>
  </si>
  <si>
    <t>DK 6 (in s)</t>
  </si>
  <si>
    <t>DK auslassen</t>
  </si>
  <si>
    <t xml:space="preserve">M3 </t>
  </si>
  <si>
    <t>KS200</t>
  </si>
  <si>
    <t>Sedlak, Jiri</t>
  </si>
  <si>
    <t>Jawa 350</t>
  </si>
  <si>
    <t>Spezial CHV</t>
  </si>
  <si>
    <t>R50/2</t>
  </si>
  <si>
    <t>Maico</t>
  </si>
  <si>
    <t>Maicoletta 175</t>
  </si>
  <si>
    <t>Feldhoff, Martin</t>
  </si>
  <si>
    <t>R26/GS</t>
  </si>
  <si>
    <t>Wolff, Dr. Artur</t>
  </si>
  <si>
    <t>Moto Guzzi</t>
  </si>
  <si>
    <t>Folcome Sport</t>
  </si>
  <si>
    <t>Triumph</t>
  </si>
  <si>
    <t>TR5 Trophy</t>
  </si>
  <si>
    <t>Gawandtka, Herbert</t>
  </si>
  <si>
    <t>R 25/2</t>
  </si>
  <si>
    <t>Klingenstein, Georg</t>
  </si>
  <si>
    <t>Pille, Gerhard</t>
  </si>
  <si>
    <t>XBR500</t>
  </si>
  <si>
    <t>Klaas, Lothar</t>
  </si>
  <si>
    <t>Yamaha</t>
  </si>
  <si>
    <t>XS750</t>
  </si>
  <si>
    <t>CB750Foul</t>
  </si>
  <si>
    <t>Uelpenich, Heinz</t>
  </si>
  <si>
    <t>800ST</t>
  </si>
  <si>
    <t>R 50/5</t>
  </si>
  <si>
    <t>Seibert, Ulrich</t>
  </si>
  <si>
    <t>R 90/S</t>
  </si>
  <si>
    <t>Schulte, Joachim</t>
  </si>
  <si>
    <t>V7 Gespann</t>
  </si>
  <si>
    <t xml:space="preserve">M7 </t>
  </si>
  <si>
    <t>Konzdorf, Herbert</t>
  </si>
  <si>
    <t>Peugeot</t>
  </si>
  <si>
    <t>L-Krad</t>
  </si>
  <si>
    <t>5 KW</t>
  </si>
  <si>
    <t xml:space="preserve"> T1</t>
  </si>
  <si>
    <t>Krafft, Dr. Ulrich</t>
  </si>
  <si>
    <t>Rolls Rocye</t>
  </si>
  <si>
    <t>?</t>
  </si>
  <si>
    <t xml:space="preserve">T1 </t>
  </si>
  <si>
    <t>Metzner, Peter</t>
  </si>
  <si>
    <t>Braun/Metzner/Braun</t>
  </si>
  <si>
    <t>Ford</t>
  </si>
  <si>
    <t>Convertible</t>
  </si>
  <si>
    <t>Müller, Heinz-Peter</t>
  </si>
  <si>
    <t>327/28</t>
  </si>
  <si>
    <t>Alvis</t>
  </si>
  <si>
    <t>Speed 20</t>
  </si>
  <si>
    <t>T2</t>
  </si>
  <si>
    <t>Daimer Benz</t>
  </si>
  <si>
    <t>180 D</t>
  </si>
  <si>
    <t xml:space="preserve">T2  </t>
  </si>
  <si>
    <t>Cosler, Karl</t>
  </si>
  <si>
    <t>Geisler, Markus</t>
  </si>
  <si>
    <t>MG</t>
  </si>
  <si>
    <t>Adams, Hans</t>
  </si>
  <si>
    <t>Jörres, Ludger</t>
  </si>
  <si>
    <t>190 SL</t>
  </si>
  <si>
    <t>MK3000 BT J</t>
  </si>
  <si>
    <t>T3</t>
  </si>
  <si>
    <t>Walden, Gernot</t>
  </si>
  <si>
    <t>Westphal, Gerald</t>
  </si>
  <si>
    <t xml:space="preserve">T3  </t>
  </si>
  <si>
    <t>Koch, Dr. Werner</t>
  </si>
  <si>
    <t>Koch, Ursula</t>
  </si>
  <si>
    <t>250 S</t>
  </si>
  <si>
    <t>Dörken, Linda</t>
  </si>
  <si>
    <t>Hagelweiß, Kirsten und Gerald</t>
  </si>
  <si>
    <t>Käfer, Cabrio</t>
  </si>
  <si>
    <t>Hagemann, Simeon</t>
  </si>
  <si>
    <t>Hagemann, Tanja</t>
  </si>
  <si>
    <t>Mustang Fastback</t>
  </si>
  <si>
    <t>T4</t>
  </si>
  <si>
    <t>Hüls, Klaus</t>
  </si>
  <si>
    <t>Hüls, Birgit</t>
  </si>
  <si>
    <t>SL380</t>
  </si>
  <si>
    <t>Supra-Targa</t>
  </si>
  <si>
    <t>de Vries, Steffi</t>
  </si>
  <si>
    <t>Teßling, Martin</t>
  </si>
  <si>
    <t>Buß, Annika</t>
  </si>
  <si>
    <t>Scirocco</t>
  </si>
  <si>
    <t>Escort Rsi</t>
  </si>
  <si>
    <t>Hörter, Markus</t>
  </si>
  <si>
    <t>Hörter, Daniela</t>
  </si>
  <si>
    <t>Golf</t>
  </si>
  <si>
    <t>McLachlan, Natalie</t>
  </si>
  <si>
    <t>Hagelweiß, Kirsten</t>
  </si>
  <si>
    <t>de Vries, Alexander</t>
  </si>
  <si>
    <t>de Vries, Niklas</t>
  </si>
  <si>
    <t>Sporton</t>
  </si>
  <si>
    <t>MKII Roadster</t>
  </si>
  <si>
    <t>Röttgen, Andreas</t>
  </si>
  <si>
    <t>Hansendorf, Nicole</t>
  </si>
  <si>
    <t>Spitfire 1500</t>
  </si>
  <si>
    <t>VW Karmann Ghia</t>
  </si>
  <si>
    <t>Cabrio</t>
  </si>
  <si>
    <t>911 Targa</t>
  </si>
  <si>
    <t>Müller, Friedhelm</t>
  </si>
  <si>
    <t>Thorn, Jörg</t>
  </si>
  <si>
    <t>911 Carrera</t>
  </si>
  <si>
    <t>Morgan</t>
  </si>
  <si>
    <t>X8</t>
  </si>
  <si>
    <t>Pförtner, Rolph</t>
  </si>
  <si>
    <t>Maurer, Fredy</t>
  </si>
  <si>
    <t>Meisel, Birgit</t>
  </si>
  <si>
    <t>VW Bus</t>
  </si>
  <si>
    <t>T2 B</t>
  </si>
  <si>
    <t>Schmelzer, Dario</t>
  </si>
  <si>
    <t>Heinrich, Lilia</t>
  </si>
  <si>
    <t>Capri</t>
  </si>
  <si>
    <t>Berghaus, Armin</t>
  </si>
  <si>
    <t>Berghaus, Helga</t>
  </si>
  <si>
    <t>Spider 2000 V.</t>
  </si>
  <si>
    <t>Kutscher, Frank</t>
  </si>
  <si>
    <t>Kutscher, Chantal</t>
  </si>
  <si>
    <t xml:space="preserve">Toyota </t>
  </si>
  <si>
    <t>Celica</t>
  </si>
  <si>
    <t>Dillié, Joel</t>
  </si>
  <si>
    <t>Escort XR3i Cabrio</t>
  </si>
  <si>
    <t xml:space="preserve">T5 </t>
  </si>
  <si>
    <t>Biermann, Dr. Christopher David</t>
  </si>
  <si>
    <t>Kaverina, Olga</t>
  </si>
  <si>
    <t>Austin Rover</t>
  </si>
  <si>
    <t>Mini</t>
  </si>
  <si>
    <t>T5</t>
  </si>
  <si>
    <t>Beese, Helga</t>
  </si>
  <si>
    <t>Bein, Gudrun</t>
  </si>
  <si>
    <t>Plus 4</t>
  </si>
  <si>
    <t>Taddäus, Rudolf</t>
  </si>
  <si>
    <t>928 S4</t>
  </si>
  <si>
    <t>Reif, Hansjörg</t>
  </si>
  <si>
    <t>Mühlenbeck, Ole</t>
  </si>
  <si>
    <t xml:space="preserve">Porsche </t>
  </si>
  <si>
    <t>911 C2</t>
  </si>
  <si>
    <t>T2 (1946 - 1960)</t>
  </si>
  <si>
    <t>T3 (1961 - 1970)</t>
  </si>
  <si>
    <t>T1 (bis 1945)</t>
  </si>
  <si>
    <t>T4 (1971-1988)</t>
  </si>
  <si>
    <t>T5 (1989-1998)</t>
  </si>
  <si>
    <t>Martzian, Rüdiger</t>
  </si>
  <si>
    <t>Wiedenhöfer, Sven</t>
  </si>
  <si>
    <t>Wiedenhöfer, Susanne</t>
  </si>
  <si>
    <t>Jaguar</t>
  </si>
  <si>
    <t>E-Type</t>
  </si>
  <si>
    <t>R 42</t>
  </si>
  <si>
    <t>Bildstein, Dirk</t>
  </si>
  <si>
    <t>Kautz, Chantal</t>
  </si>
  <si>
    <t>Nelissen, Wienand</t>
  </si>
  <si>
    <t>Jüngster Teilnehmer:</t>
  </si>
  <si>
    <t>Cedric Hagemann</t>
  </si>
  <si>
    <t>Büscher, Guido</t>
  </si>
  <si>
    <t>Müller, Ulrike-Sibille</t>
  </si>
  <si>
    <t>n.v.</t>
  </si>
  <si>
    <t>M2 + M3 (1919 - 1945)</t>
  </si>
  <si>
    <t>leeres Feld: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</si>
</sst>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23" fillId="33" borderId="10" xfId="0" applyFont="1" applyFill="1" applyBorder="1" applyAlignment="1" applyProtection="1">
      <alignment textRotation="90" wrapText="1"/>
      <protection/>
    </xf>
    <xf numFmtId="0" fontId="23" fillId="34" borderId="11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23" fillId="34" borderId="13" xfId="0" applyFont="1" applyFill="1" applyBorder="1" applyAlignment="1" applyProtection="1">
      <alignment/>
      <protection/>
    </xf>
    <xf numFmtId="0" fontId="23" fillId="35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/>
    </xf>
    <xf numFmtId="0" fontId="23" fillId="0" borderId="18" xfId="0" applyFont="1" applyBorder="1" applyAlignment="1" applyProtection="1">
      <alignment textRotation="90" wrapText="1"/>
      <protection locked="0"/>
    </xf>
    <xf numFmtId="0" fontId="23" fillId="0" borderId="19" xfId="0" applyFont="1" applyBorder="1" applyAlignment="1" applyProtection="1">
      <alignment textRotation="90" wrapText="1"/>
      <protection locked="0"/>
    </xf>
    <xf numFmtId="1" fontId="23" fillId="0" borderId="19" xfId="0" applyNumberFormat="1" applyFont="1" applyBorder="1" applyAlignment="1" applyProtection="1">
      <alignment horizontal="center" textRotation="90" wrapText="1"/>
      <protection locked="0"/>
    </xf>
    <xf numFmtId="0" fontId="23" fillId="0" borderId="19" xfId="0" applyFont="1" applyBorder="1" applyAlignment="1" applyProtection="1">
      <alignment horizontal="right" textRotation="90" wrapText="1"/>
      <protection locked="0"/>
    </xf>
    <xf numFmtId="0" fontId="23" fillId="0" borderId="20" xfId="0" applyFont="1" applyBorder="1" applyAlignment="1" applyProtection="1">
      <alignment textRotation="90" wrapText="1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/>
    </xf>
    <xf numFmtId="0" fontId="23" fillId="34" borderId="24" xfId="0" applyFont="1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/>
      <protection/>
    </xf>
    <xf numFmtId="0" fontId="23" fillId="33" borderId="26" xfId="0" applyFont="1" applyFill="1" applyBorder="1" applyAlignment="1" applyProtection="1">
      <alignment textRotation="90" wrapText="1"/>
      <protection/>
    </xf>
    <xf numFmtId="0" fontId="23" fillId="34" borderId="25" xfId="0" applyFont="1" applyFill="1" applyBorder="1" applyAlignment="1" applyProtection="1">
      <alignment/>
      <protection/>
    </xf>
    <xf numFmtId="0" fontId="23" fillId="35" borderId="25" xfId="0" applyFont="1" applyFill="1" applyBorder="1" applyAlignment="1" applyProtection="1">
      <alignment/>
      <protection/>
    </xf>
    <xf numFmtId="0" fontId="23" fillId="2" borderId="19" xfId="0" applyFont="1" applyFill="1" applyBorder="1" applyAlignment="1" applyProtection="1">
      <alignment textRotation="90" wrapText="1"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27" xfId="0" applyFill="1" applyBorder="1" applyAlignment="1" applyProtection="1">
      <alignment/>
      <protection locked="0"/>
    </xf>
    <xf numFmtId="0" fontId="23" fillId="2" borderId="19" xfId="0" applyFont="1" applyFill="1" applyBorder="1" applyAlignment="1" applyProtection="1">
      <alignment horizontal="right" textRotation="90" wrapText="1"/>
      <protection locked="0"/>
    </xf>
    <xf numFmtId="0" fontId="23" fillId="2" borderId="28" xfId="0" applyFont="1" applyFill="1" applyBorder="1" applyAlignment="1" applyProtection="1">
      <alignment textRotation="90" wrapText="1"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23" fillId="35" borderId="13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right" textRotation="90" wrapText="1"/>
      <protection locked="0"/>
    </xf>
    <xf numFmtId="0" fontId="23" fillId="34" borderId="30" xfId="0" applyFont="1" applyFill="1" applyBorder="1" applyAlignment="1" applyProtection="1">
      <alignment horizontal="left"/>
      <protection/>
    </xf>
    <xf numFmtId="0" fontId="23" fillId="34" borderId="30" xfId="0" applyFont="1" applyFill="1" applyBorder="1" applyAlignment="1" applyProtection="1">
      <alignment horizontal="center" vertical="center"/>
      <protection/>
    </xf>
    <xf numFmtId="0" fontId="23" fillId="34" borderId="30" xfId="0" applyFont="1" applyFill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"/>
      <protection locked="0"/>
    </xf>
    <xf numFmtId="164" fontId="23" fillId="34" borderId="13" xfId="0" applyNumberFormat="1" applyFont="1" applyFill="1" applyBorder="1" applyAlignment="1" applyProtection="1">
      <alignment/>
      <protection/>
    </xf>
    <xf numFmtId="164" fontId="23" fillId="35" borderId="13" xfId="0" applyNumberFormat="1" applyFont="1" applyFill="1" applyBorder="1" applyAlignment="1" applyProtection="1">
      <alignment/>
      <protection/>
    </xf>
    <xf numFmtId="164" fontId="0" fillId="35" borderId="13" xfId="0" applyNumberForma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 horizontal="center"/>
      <protection locked="0"/>
    </xf>
    <xf numFmtId="2" fontId="23" fillId="2" borderId="18" xfId="0" applyNumberFormat="1" applyFont="1" applyFill="1" applyBorder="1" applyAlignment="1" applyProtection="1">
      <alignment textRotation="90" wrapText="1"/>
      <protection locked="0"/>
    </xf>
    <xf numFmtId="2" fontId="23" fillId="34" borderId="11" xfId="0" applyNumberFormat="1" applyFont="1" applyFill="1" applyBorder="1" applyAlignment="1" applyProtection="1">
      <alignment horizontal="left"/>
      <protection/>
    </xf>
    <xf numFmtId="2" fontId="0" fillId="2" borderId="31" xfId="0" applyNumberFormat="1" applyFill="1" applyBorder="1" applyAlignment="1" applyProtection="1">
      <alignment/>
      <protection locked="0"/>
    </xf>
    <xf numFmtId="2" fontId="23" fillId="34" borderId="30" xfId="0" applyNumberFormat="1" applyFont="1" applyFill="1" applyBorder="1" applyAlignment="1" applyProtection="1">
      <alignment horizontal="left"/>
      <protection/>
    </xf>
    <xf numFmtId="2" fontId="23" fillId="35" borderId="13" xfId="0" applyNumberFormat="1" applyFont="1" applyFill="1" applyBorder="1" applyAlignment="1" applyProtection="1">
      <alignment/>
      <protection/>
    </xf>
    <xf numFmtId="2" fontId="0" fillId="2" borderId="32" xfId="0" applyNumberFormat="1" applyFill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3" fillId="0" borderId="19" xfId="0" applyNumberFormat="1" applyFont="1" applyBorder="1" applyAlignment="1" applyProtection="1">
      <alignment textRotation="90" wrapText="1"/>
      <protection locked="0"/>
    </xf>
    <xf numFmtId="2" fontId="0" fillId="0" borderId="21" xfId="0" applyNumberFormat="1" applyBorder="1" applyAlignment="1" applyProtection="1">
      <alignment/>
      <protection locked="0"/>
    </xf>
    <xf numFmtId="1" fontId="23" fillId="0" borderId="19" xfId="0" applyNumberFormat="1" applyFont="1" applyBorder="1" applyAlignment="1" applyProtection="1">
      <alignment textRotation="90" wrapText="1"/>
      <protection locked="0"/>
    </xf>
    <xf numFmtId="1" fontId="23" fillId="34" borderId="11" xfId="0" applyNumberFormat="1" applyFont="1" applyFill="1" applyBorder="1" applyAlignment="1" applyProtection="1">
      <alignment horizontal="left"/>
      <protection/>
    </xf>
    <xf numFmtId="1" fontId="0" fillId="0" borderId="16" xfId="0" applyNumberFormat="1" applyBorder="1" applyAlignment="1" applyProtection="1">
      <alignment/>
      <protection locked="0"/>
    </xf>
    <xf numFmtId="1" fontId="23" fillId="34" borderId="30" xfId="0" applyNumberFormat="1" applyFont="1" applyFill="1" applyBorder="1" applyAlignment="1" applyProtection="1">
      <alignment horizontal="left"/>
      <protection/>
    </xf>
    <xf numFmtId="1" fontId="23" fillId="35" borderId="13" xfId="0" applyNumberFormat="1" applyFont="1" applyFill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textRotation="90" wrapText="1"/>
      <protection locked="0"/>
    </xf>
    <xf numFmtId="0" fontId="23" fillId="33" borderId="34" xfId="0" applyFont="1" applyFill="1" applyBorder="1" applyAlignment="1" applyProtection="1">
      <alignment textRotation="90" wrapText="1"/>
      <protection/>
    </xf>
    <xf numFmtId="2" fontId="23" fillId="37" borderId="26" xfId="0" applyNumberFormat="1" applyFont="1" applyFill="1" applyBorder="1" applyAlignment="1" applyProtection="1">
      <alignment textRotation="90" wrapText="1"/>
      <protection/>
    </xf>
    <xf numFmtId="2" fontId="0" fillId="37" borderId="25" xfId="0" applyNumberFormat="1" applyFill="1" applyBorder="1" applyAlignment="1" applyProtection="1">
      <alignment/>
      <protection/>
    </xf>
    <xf numFmtId="2" fontId="23" fillId="34" borderId="30" xfId="0" applyNumberFormat="1" applyFont="1" applyFill="1" applyBorder="1" applyAlignment="1" applyProtection="1">
      <alignment/>
      <protection/>
    </xf>
    <xf numFmtId="2" fontId="0" fillId="35" borderId="13" xfId="0" applyNumberFormat="1" applyFill="1" applyBorder="1" applyAlignment="1" applyProtection="1">
      <alignment/>
      <protection/>
    </xf>
    <xf numFmtId="2" fontId="0" fillId="37" borderId="22" xfId="0" applyNumberFormat="1" applyFill="1" applyBorder="1" applyAlignment="1" applyProtection="1">
      <alignment/>
      <protection/>
    </xf>
    <xf numFmtId="2" fontId="23" fillId="0" borderId="19" xfId="0" applyNumberFormat="1" applyFont="1" applyBorder="1" applyAlignment="1" applyProtection="1">
      <alignment textRotation="90" wrapText="1"/>
      <protection/>
    </xf>
    <xf numFmtId="2" fontId="0" fillId="38" borderId="12" xfId="0" applyNumberFormat="1" applyFill="1" applyBorder="1" applyAlignment="1" applyProtection="1">
      <alignment/>
      <protection/>
    </xf>
    <xf numFmtId="2" fontId="23" fillId="2" borderId="19" xfId="0" applyNumberFormat="1" applyFont="1" applyFill="1" applyBorder="1" applyAlignment="1" applyProtection="1">
      <alignment textRotation="90" wrapText="1"/>
      <protection/>
    </xf>
    <xf numFmtId="2" fontId="0" fillId="2" borderId="12" xfId="0" applyNumberFormat="1" applyFill="1" applyBorder="1" applyAlignment="1" applyProtection="1">
      <alignment/>
      <protection/>
    </xf>
    <xf numFmtId="2" fontId="0" fillId="2" borderId="21" xfId="0" applyNumberFormat="1" applyFill="1" applyBorder="1" applyAlignment="1" applyProtection="1">
      <alignment/>
      <protection/>
    </xf>
    <xf numFmtId="2" fontId="23" fillId="2" borderId="10" xfId="0" applyNumberFormat="1" applyFont="1" applyFill="1" applyBorder="1" applyAlignment="1" applyProtection="1">
      <alignment textRotation="90" wrapText="1"/>
      <protection/>
    </xf>
    <xf numFmtId="0" fontId="0" fillId="0" borderId="16" xfId="0" applyNumberFormat="1" applyBorder="1" applyAlignment="1" applyProtection="1">
      <alignment horizontal="right"/>
      <protection locked="0"/>
    </xf>
    <xf numFmtId="2" fontId="23" fillId="37" borderId="20" xfId="0" applyNumberFormat="1" applyFont="1" applyFill="1" applyBorder="1" applyAlignment="1" applyProtection="1">
      <alignment textRotation="90" wrapText="1"/>
      <protection/>
    </xf>
    <xf numFmtId="2" fontId="0" fillId="37" borderId="17" xfId="0" applyNumberFormat="1" applyFill="1" applyBorder="1" applyAlignment="1" applyProtection="1">
      <alignment/>
      <protection/>
    </xf>
    <xf numFmtId="2" fontId="23" fillId="2" borderId="35" xfId="0" applyNumberFormat="1" applyFont="1" applyFill="1" applyBorder="1" applyAlignment="1" applyProtection="1">
      <alignment textRotation="90" wrapText="1"/>
      <protection/>
    </xf>
    <xf numFmtId="2" fontId="0" fillId="2" borderId="16" xfId="0" applyNumberFormat="1" applyFill="1" applyBorder="1" applyAlignment="1" applyProtection="1">
      <alignment/>
      <protection/>
    </xf>
    <xf numFmtId="2" fontId="23" fillId="0" borderId="10" xfId="0" applyNumberFormat="1" applyFont="1" applyBorder="1" applyAlignment="1" applyProtection="1">
      <alignment textRotation="90" wrapText="1"/>
      <protection/>
    </xf>
    <xf numFmtId="2" fontId="23" fillId="2" borderId="28" xfId="0" applyNumberFormat="1" applyFont="1" applyFill="1" applyBorder="1" applyAlignment="1" applyProtection="1">
      <alignment textRotation="90" wrapText="1"/>
      <protection/>
    </xf>
    <xf numFmtId="1" fontId="0" fillId="0" borderId="21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/>
      <protection/>
    </xf>
    <xf numFmtId="2" fontId="0" fillId="38" borderId="14" xfId="0" applyNumberFormat="1" applyFill="1" applyBorder="1" applyAlignment="1" applyProtection="1">
      <alignment/>
      <protection/>
    </xf>
    <xf numFmtId="2" fontId="0" fillId="37" borderId="23" xfId="0" applyNumberForma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2" fontId="0" fillId="0" borderId="37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38" borderId="0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 locked="0"/>
    </xf>
    <xf numFmtId="0" fontId="23" fillId="0" borderId="0" xfId="0" applyFon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34" borderId="41" xfId="0" applyFont="1" applyFill="1" applyBorder="1" applyAlignment="1" applyProtection="1">
      <alignment horizontal="left"/>
      <protection/>
    </xf>
    <xf numFmtId="0" fontId="23" fillId="34" borderId="42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0" fontId="23" fillId="35" borderId="42" xfId="0" applyFont="1" applyFill="1" applyBorder="1" applyAlignment="1" applyProtection="1">
      <alignment/>
      <protection/>
    </xf>
    <xf numFmtId="0" fontId="23" fillId="35" borderId="31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1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" sqref="D1:D65536"/>
    </sheetView>
  </sheetViews>
  <sheetFormatPr defaultColWidth="11.421875" defaultRowHeight="15"/>
  <cols>
    <col min="1" max="1" width="2.7109375" style="103" customWidth="1"/>
    <col min="2" max="2" width="9.8515625" style="103" customWidth="1"/>
    <col min="3" max="3" width="8.57421875" style="103" customWidth="1"/>
    <col min="4" max="4" width="30.7109375" style="103" customWidth="1"/>
    <col min="5" max="5" width="3.7109375" style="110" customWidth="1"/>
    <col min="6" max="6" width="6.421875" style="110" customWidth="1"/>
    <col min="7" max="7" width="3.7109375" style="110" customWidth="1"/>
    <col min="8" max="8" width="4.421875" style="110" customWidth="1"/>
    <col min="9" max="9" width="4.00390625" style="110" bestFit="1" customWidth="1"/>
    <col min="10" max="10" width="27.7109375" style="103" customWidth="1"/>
    <col min="11" max="12" width="17.7109375" style="103" customWidth="1"/>
    <col min="13" max="13" width="7.7109375" style="103" customWidth="1"/>
    <col min="14" max="15" width="5.8515625" style="103" bestFit="1" customWidth="1"/>
    <col min="16" max="16" width="6.57421875" style="111" customWidth="1"/>
    <col min="17" max="17" width="6.57421875" style="112" customWidth="1"/>
    <col min="18" max="18" width="7.421875" style="104" bestFit="1" customWidth="1"/>
    <col min="19" max="19" width="6.57421875" style="111" customWidth="1"/>
    <col min="20" max="20" width="6.57421875" style="112" customWidth="1"/>
    <col min="21" max="21" width="6.57421875" style="104" customWidth="1"/>
    <col min="22" max="22" width="6.57421875" style="112" customWidth="1"/>
    <col min="23" max="23" width="7.421875" style="104" bestFit="1" customWidth="1"/>
    <col min="24" max="24" width="7.00390625" style="113" bestFit="1" customWidth="1"/>
    <col min="25" max="25" width="6.57421875" style="112" customWidth="1"/>
    <col min="26" max="26" width="6.57421875" style="104" customWidth="1"/>
    <col min="27" max="27" width="6.57421875" style="112" customWidth="1"/>
    <col min="28" max="28" width="6.57421875" style="104" customWidth="1"/>
    <col min="29" max="29" width="7.00390625" style="111" bestFit="1" customWidth="1"/>
    <col min="30" max="30" width="6.57421875" style="112" customWidth="1"/>
    <col min="31" max="31" width="6.57421875" style="104" customWidth="1"/>
    <col min="32" max="32" width="6.57421875" style="103" customWidth="1"/>
    <col min="33" max="33" width="8.8515625" style="104" bestFit="1" customWidth="1"/>
    <col min="34" max="34" width="8.8515625" style="106" bestFit="1" customWidth="1"/>
    <col min="35" max="35" width="9.7109375" style="106" bestFit="1" customWidth="1"/>
    <col min="36" max="36" width="8.8515625" style="106" bestFit="1" customWidth="1"/>
    <col min="37" max="37" width="6.57421875" style="114" customWidth="1"/>
    <col min="38" max="38" width="6.57421875" style="115" customWidth="1"/>
    <col min="39" max="39" width="7.00390625" style="107" bestFit="1" customWidth="1"/>
    <col min="40" max="40" width="6.57421875" style="112" customWidth="1"/>
    <col min="41" max="41" width="6.57421875" style="104" customWidth="1"/>
    <col min="42" max="42" width="6.57421875" style="114" customWidth="1"/>
    <col min="43" max="43" width="6.57421875" style="115" customWidth="1"/>
    <col min="44" max="44" width="7.00390625" style="107" bestFit="1" customWidth="1"/>
    <col min="45" max="45" width="6.57421875" style="103" customWidth="1"/>
    <col min="46" max="46" width="6.57421875" style="112" customWidth="1"/>
    <col min="47" max="47" width="7.00390625" style="104" bestFit="1" customWidth="1"/>
    <col min="48" max="48" width="6.57421875" style="114" customWidth="1"/>
    <col min="49" max="49" width="6.57421875" style="115" customWidth="1"/>
    <col min="50" max="50" width="7.57421875" style="107" bestFit="1" customWidth="1"/>
    <col min="51" max="51" width="7.7109375" style="104" bestFit="1" customWidth="1"/>
    <col min="52" max="54" width="6.57421875" style="106" customWidth="1"/>
    <col min="55" max="56" width="2.7109375" style="103" customWidth="1"/>
    <col min="57" max="57" width="26.7109375" style="103" bestFit="1" customWidth="1"/>
    <col min="58" max="58" width="2.7109375" style="103" customWidth="1"/>
    <col min="59" max="59" width="25.140625" style="116" customWidth="1"/>
    <col min="60" max="60" width="11.421875" style="103" customWidth="1"/>
    <col min="61" max="61" width="2.7109375" style="103" customWidth="1"/>
    <col min="62" max="16384" width="11.421875" style="103" customWidth="1"/>
  </cols>
  <sheetData>
    <row r="1" ht="15" customHeight="1" thickBot="1"/>
    <row r="2" spans="2:60" s="109" customFormat="1" ht="100.5" customHeight="1" thickBot="1">
      <c r="B2" s="11" t="s">
        <v>0</v>
      </c>
      <c r="C2" s="12" t="s">
        <v>1</v>
      </c>
      <c r="D2" s="12" t="s">
        <v>2</v>
      </c>
      <c r="E2" s="13" t="s">
        <v>23</v>
      </c>
      <c r="F2" s="13" t="s">
        <v>65</v>
      </c>
      <c r="G2" s="13" t="s">
        <v>32</v>
      </c>
      <c r="H2" s="13" t="s">
        <v>33</v>
      </c>
      <c r="I2" s="13" t="s">
        <v>35</v>
      </c>
      <c r="J2" s="12" t="s">
        <v>3</v>
      </c>
      <c r="K2" s="12" t="s">
        <v>4</v>
      </c>
      <c r="L2" s="12" t="s">
        <v>5</v>
      </c>
      <c r="M2" s="12" t="s">
        <v>6</v>
      </c>
      <c r="N2" s="12" t="s">
        <v>7</v>
      </c>
      <c r="O2" s="12" t="s">
        <v>8</v>
      </c>
      <c r="P2" s="54" t="s">
        <v>120</v>
      </c>
      <c r="Q2" s="30" t="s">
        <v>96</v>
      </c>
      <c r="R2" s="84" t="s">
        <v>99</v>
      </c>
      <c r="S2" s="61" t="s">
        <v>122</v>
      </c>
      <c r="T2" s="14" t="s">
        <v>97</v>
      </c>
      <c r="U2" s="79" t="s">
        <v>100</v>
      </c>
      <c r="V2" s="30" t="s">
        <v>98</v>
      </c>
      <c r="W2" s="84" t="s">
        <v>101</v>
      </c>
      <c r="X2" s="63" t="s">
        <v>123</v>
      </c>
      <c r="Y2" s="14" t="s">
        <v>36</v>
      </c>
      <c r="Z2" s="79" t="s">
        <v>103</v>
      </c>
      <c r="AA2" s="30" t="s">
        <v>82</v>
      </c>
      <c r="AB2" s="81" t="s">
        <v>104</v>
      </c>
      <c r="AC2" s="61" t="s">
        <v>124</v>
      </c>
      <c r="AD2" s="14" t="s">
        <v>37</v>
      </c>
      <c r="AE2" s="79" t="s">
        <v>105</v>
      </c>
      <c r="AF2" s="15" t="s">
        <v>106</v>
      </c>
      <c r="AG2" s="74" t="s">
        <v>86</v>
      </c>
      <c r="AH2" s="1" t="s">
        <v>88</v>
      </c>
      <c r="AI2" s="1" t="s">
        <v>91</v>
      </c>
      <c r="AJ2" s="73" t="s">
        <v>89</v>
      </c>
      <c r="AK2" s="72" t="s">
        <v>125</v>
      </c>
      <c r="AL2" s="30" t="s">
        <v>95</v>
      </c>
      <c r="AM2" s="88" t="s">
        <v>102</v>
      </c>
      <c r="AN2" s="14" t="s">
        <v>83</v>
      </c>
      <c r="AO2" s="90" t="s">
        <v>111</v>
      </c>
      <c r="AP2" s="26" t="s">
        <v>126</v>
      </c>
      <c r="AQ2" s="30" t="s">
        <v>127</v>
      </c>
      <c r="AR2" s="84" t="s">
        <v>112</v>
      </c>
      <c r="AS2" s="12" t="s">
        <v>84</v>
      </c>
      <c r="AT2" s="14" t="s">
        <v>113</v>
      </c>
      <c r="AU2" s="90" t="s">
        <v>114</v>
      </c>
      <c r="AV2" s="31" t="s">
        <v>85</v>
      </c>
      <c r="AW2" s="45" t="s">
        <v>115</v>
      </c>
      <c r="AX2" s="91" t="s">
        <v>116</v>
      </c>
      <c r="AY2" s="86" t="s">
        <v>87</v>
      </c>
      <c r="AZ2" s="1" t="s">
        <v>92</v>
      </c>
      <c r="BA2" s="1" t="s">
        <v>93</v>
      </c>
      <c r="BB2" s="23" t="s">
        <v>90</v>
      </c>
      <c r="BE2" s="109" t="s">
        <v>107</v>
      </c>
      <c r="BG2" s="134" t="s">
        <v>94</v>
      </c>
      <c r="BH2" s="134"/>
    </row>
    <row r="3" spans="2:59" s="106" customFormat="1" ht="15">
      <c r="B3" s="120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5"/>
      <c r="Q3" s="34"/>
      <c r="R3" s="55"/>
      <c r="S3" s="55"/>
      <c r="T3" s="34"/>
      <c r="U3" s="55"/>
      <c r="V3" s="34"/>
      <c r="W3" s="55"/>
      <c r="X3" s="64"/>
      <c r="Y3" s="34"/>
      <c r="Z3" s="55"/>
      <c r="AA3" s="34"/>
      <c r="AB3" s="55"/>
      <c r="AC3" s="55"/>
      <c r="AD3" s="34"/>
      <c r="AE3" s="55"/>
      <c r="AF3" s="2"/>
      <c r="AG3" s="55"/>
      <c r="AH3" s="2"/>
      <c r="AI3" s="2"/>
      <c r="AJ3" s="2"/>
      <c r="AK3" s="2"/>
      <c r="AL3" s="34"/>
      <c r="AM3" s="55"/>
      <c r="AN3" s="34"/>
      <c r="AO3" s="55"/>
      <c r="AP3" s="2"/>
      <c r="AQ3" s="34"/>
      <c r="AR3" s="55"/>
      <c r="AS3" s="2"/>
      <c r="AT3" s="34"/>
      <c r="AU3" s="55"/>
      <c r="AV3" s="2"/>
      <c r="AW3" s="34"/>
      <c r="AX3" s="55"/>
      <c r="AY3" s="55"/>
      <c r="AZ3" s="2"/>
      <c r="BA3" s="2"/>
      <c r="BB3" s="21"/>
      <c r="BG3" s="116"/>
    </row>
    <row r="4" spans="2:60" ht="15">
      <c r="B4" s="121" t="s">
        <v>289</v>
      </c>
      <c r="C4" s="4"/>
      <c r="D4" s="4"/>
      <c r="E4" s="4"/>
      <c r="F4" s="50"/>
      <c r="G4" s="4"/>
      <c r="H4" s="4"/>
      <c r="I4" s="4"/>
      <c r="J4" s="4"/>
      <c r="K4" s="4"/>
      <c r="L4" s="4"/>
      <c r="M4" s="4"/>
      <c r="N4" s="4"/>
      <c r="O4" s="4"/>
      <c r="P4" s="57"/>
      <c r="Q4" s="47"/>
      <c r="R4" s="57"/>
      <c r="S4" s="57"/>
      <c r="T4" s="47"/>
      <c r="U4" s="57"/>
      <c r="V4" s="47"/>
      <c r="W4" s="57"/>
      <c r="X4" s="66"/>
      <c r="Y4" s="47"/>
      <c r="Z4" s="57"/>
      <c r="AA4" s="47"/>
      <c r="AB4" s="57"/>
      <c r="AC4" s="57"/>
      <c r="AD4" s="47"/>
      <c r="AE4" s="57"/>
      <c r="AF4" s="46"/>
      <c r="AG4" s="57"/>
      <c r="AH4" s="48"/>
      <c r="AI4" s="48"/>
      <c r="AJ4" s="46"/>
      <c r="AK4" s="46"/>
      <c r="AL4" s="47"/>
      <c r="AM4" s="57"/>
      <c r="AN4" s="47"/>
      <c r="AO4" s="57"/>
      <c r="AP4" s="46"/>
      <c r="AQ4" s="47"/>
      <c r="AR4" s="57"/>
      <c r="AS4" s="46"/>
      <c r="AT4" s="47"/>
      <c r="AU4" s="57"/>
      <c r="AV4" s="46"/>
      <c r="AW4" s="47"/>
      <c r="AX4" s="57"/>
      <c r="AY4" s="57"/>
      <c r="AZ4" s="46"/>
      <c r="BA4" s="4"/>
      <c r="BB4" s="24"/>
      <c r="BE4" s="117" t="s">
        <v>108</v>
      </c>
      <c r="BG4" s="130" t="s">
        <v>121</v>
      </c>
      <c r="BH4" s="131"/>
    </row>
    <row r="5" spans="2:60" ht="15">
      <c r="B5" s="122" t="s">
        <v>40</v>
      </c>
      <c r="C5" s="9">
        <v>6</v>
      </c>
      <c r="D5" s="9" t="s">
        <v>41</v>
      </c>
      <c r="E5" s="16">
        <v>62</v>
      </c>
      <c r="F5" s="49">
        <v>18.6</v>
      </c>
      <c r="G5" s="16" t="s">
        <v>34</v>
      </c>
      <c r="H5" s="16"/>
      <c r="I5" s="16"/>
      <c r="J5" s="9" t="s">
        <v>42</v>
      </c>
      <c r="K5" s="9" t="s">
        <v>15</v>
      </c>
      <c r="L5" s="9" t="s">
        <v>280</v>
      </c>
      <c r="M5" s="9">
        <v>1926</v>
      </c>
      <c r="N5" s="9">
        <v>500</v>
      </c>
      <c r="O5" s="9">
        <v>12</v>
      </c>
      <c r="P5" s="56">
        <v>42.02</v>
      </c>
      <c r="Q5" s="35" t="s">
        <v>34</v>
      </c>
      <c r="R5" s="82">
        <f>IF(ISBLANK($D5),"",IF(ISBLANK(P5),"",IF(Q5="x",MIN(ABS($BG$5-P5),5),IF(Q5="",MIN(ABS($BG$5-P5)+$BG$23,5+$BG$23),"Fehler"))))</f>
        <v>5</v>
      </c>
      <c r="S5" s="60">
        <v>12.37</v>
      </c>
      <c r="T5" s="39" t="s">
        <v>34</v>
      </c>
      <c r="U5" s="80">
        <f>IF(ISBLANK($D5),"",IF(ISBLANK(S5),"",IF(T5="x",MIN(ABS($BG$6-S5),5),IF(T5="",MIN(ABS($BG$6-S5)+$BG$23,5+$BG$23),"Fehler"))))</f>
        <v>5</v>
      </c>
      <c r="V5" s="35" t="s">
        <v>34</v>
      </c>
      <c r="W5" s="82">
        <f>IF(ISBLANK($D5),"",IF(V5="x",0,IF(V5="",$BG$23,"Fehler")))</f>
        <v>0</v>
      </c>
      <c r="X5" s="65">
        <v>3</v>
      </c>
      <c r="Y5" s="39" t="s">
        <v>34</v>
      </c>
      <c r="Z5" s="80">
        <f>IF(ISBLANK($D5),"",IF(ISBLANK(X5),"",IF(Y5="x",ABS($BG$8-X5)*$BH$8,IF(Y5="",ABS($BG$8-X5)*$BH$8+$BG$23,"Fehler"))))</f>
        <v>0.1</v>
      </c>
      <c r="AA5" s="42"/>
      <c r="AB5" s="82">
        <f>IF(ISBLANK($D5),"",IF(AA5="x",0,IF(AA5="",$BG$23,"Fehler")))</f>
        <v>50</v>
      </c>
      <c r="AC5" s="60">
        <v>17.79</v>
      </c>
      <c r="AD5" s="39" t="s">
        <v>34</v>
      </c>
      <c r="AE5" s="80">
        <f>IF(ISBLANK($D5),"",IF(ISBLANK(AC5),"",IF(AD5="x",MIN(ABS($BG$10-AC5),5),IF(AD5="",MIN(ABS($BG$10-AC5)+$BG$23,5+$BG$23),"Fehler"))))</f>
        <v>2.210000000000001</v>
      </c>
      <c r="AF5" s="10"/>
      <c r="AG5" s="75">
        <f>IF(ISBLANK($D5),"",-SUM(R5,U5,W5,Z5,AB5,AE5))</f>
        <v>-62.31</v>
      </c>
      <c r="AH5" s="3">
        <f>IF(ISBLANK($D5),"",RANK($AG5,AG$5:AG$7))</f>
        <v>2</v>
      </c>
      <c r="AI5" s="3">
        <f>IF(ISBLANK($D5),"",RANK($AG5,AG$4:AG$30))</f>
        <v>19</v>
      </c>
      <c r="AJ5" s="70">
        <f>IF(ISBLANK($D5),"",RANK($AG5,AG$4:AG$75))</f>
        <v>41</v>
      </c>
      <c r="AK5" s="69">
        <v>105</v>
      </c>
      <c r="AL5" s="42" t="s">
        <v>34</v>
      </c>
      <c r="AM5" s="89">
        <f>IF(ISBLANK($D5),"",IF(ISBLANK(AK5),"",IF(AL5="x",ABS($BG$12-AK5)/$BH$14,IF(AL5="",ABS($BG$12-AK5)/$BH$14+$BG$23,"Fehler"))))</f>
        <v>66.5</v>
      </c>
      <c r="AN5" s="39" t="s">
        <v>34</v>
      </c>
      <c r="AO5" s="80">
        <f>IF(ISBLANK($D5),"",IF(AN5="x",0,IF(AN5="",$BG$23,"Fehler")))</f>
        <v>0</v>
      </c>
      <c r="AP5" s="28">
        <v>330</v>
      </c>
      <c r="AQ5" s="42" t="s">
        <v>34</v>
      </c>
      <c r="AR5" s="82">
        <f>IF(ISBLANK($D5),"",IF(ISBLANK(AP5),"",IF(AQ5="x",ABS($BG$14-AP5)/$BH$14,IF(AQ5="",ABS($BG$14-AP5)/$BH$14+$BG$23,"Fehler"))))</f>
        <v>158</v>
      </c>
      <c r="AS5" s="9">
        <v>280</v>
      </c>
      <c r="AT5" s="38" t="s">
        <v>34</v>
      </c>
      <c r="AU5" s="80">
        <f>IF(ISBLANK($D5),"",IF(ISBLANK(AS5),"",IF(AT5="x",ABS($BG$16-AS5)/$BH$16,IF(AT5="",ABS($BG$16-AS5)/$BH$16+$BG$23,"Fehler"))))</f>
        <v>29</v>
      </c>
      <c r="AV5" s="32">
        <v>2</v>
      </c>
      <c r="AW5" s="44" t="s">
        <v>34</v>
      </c>
      <c r="AX5" s="89">
        <f>IF(ISBLANK($D5),"",IF(ISBLANK(AV5),"",IF(AW5="x",ABS($BG$18-AV5)/$BH$18,IF(AW5="",ABS($BG$18-AV5)/$BH$18+$BG$23,"Fehler"))))</f>
        <v>0</v>
      </c>
      <c r="AY5" s="87">
        <f>IF(ISBLANK($D5),"",-SUM(AM5,AO5,AR5,AU5,AX5))</f>
        <v>-253.5</v>
      </c>
      <c r="AZ5" s="3">
        <f>IF(ISBLANK($D5),"",RANK($AY5,AY$5:AY$7))</f>
        <v>3</v>
      </c>
      <c r="BA5" s="3">
        <f>IF(ISBLANK($D5),"",RANK($AY5,AY$4:AY$30))</f>
        <v>20</v>
      </c>
      <c r="BB5" s="22">
        <f>IF(ISBLANK($D5),"",RANK($AY5,AY$4:AY$75))</f>
        <v>55</v>
      </c>
      <c r="BE5" s="101" t="s">
        <v>109</v>
      </c>
      <c r="BG5" s="132">
        <v>50</v>
      </c>
      <c r="BH5" s="105"/>
    </row>
    <row r="6" spans="2:60" ht="15">
      <c r="B6" s="122" t="s">
        <v>135</v>
      </c>
      <c r="C6" s="9">
        <v>11</v>
      </c>
      <c r="D6" s="9" t="s">
        <v>49</v>
      </c>
      <c r="E6" s="16"/>
      <c r="F6" s="49">
        <v>34.8</v>
      </c>
      <c r="G6" s="16"/>
      <c r="H6" s="16"/>
      <c r="I6" s="16"/>
      <c r="J6" s="9"/>
      <c r="K6" s="9" t="s">
        <v>50</v>
      </c>
      <c r="L6" s="9" t="s">
        <v>136</v>
      </c>
      <c r="M6" s="9">
        <v>1938</v>
      </c>
      <c r="N6" s="9">
        <v>200</v>
      </c>
      <c r="O6" s="9">
        <v>6</v>
      </c>
      <c r="P6" s="56">
        <v>61.54</v>
      </c>
      <c r="Q6" s="35" t="s">
        <v>34</v>
      </c>
      <c r="R6" s="82">
        <f>IF(ISBLANK($D6),"",IF(ISBLANK(P6),"",IF(Q6="x",MIN(ABS($BG$5-P6),5),IF(Q6="",MIN(ABS($BG$5-P6)+$BG$23,5+$BG$23),"Fehler"))))</f>
        <v>5</v>
      </c>
      <c r="S6" s="60">
        <v>18.98</v>
      </c>
      <c r="T6" s="39" t="s">
        <v>34</v>
      </c>
      <c r="U6" s="80">
        <f>IF(ISBLANK($D6),"",IF(ISBLANK(S6),"",IF(T6="x",MIN(ABS($BG$6-S6),5),IF(T6="",MIN(ABS($BG$6-S6)+$BG$23,5+$BG$23),"Fehler"))))</f>
        <v>1.0199999999999996</v>
      </c>
      <c r="V6" s="35"/>
      <c r="W6" s="82">
        <f>IF(ISBLANK($D6),"",IF(V6="x",0,IF(V6="",$BG$23,"Fehler")))</f>
        <v>50</v>
      </c>
      <c r="X6" s="65">
        <v>2</v>
      </c>
      <c r="Y6" s="39" t="s">
        <v>34</v>
      </c>
      <c r="Z6" s="80">
        <f>IF(ISBLANK($D6),"",IF(ISBLANK(X6),"",IF(Y6="x",ABS($BG$8-X6)*$BH$8,IF(Y6="",ABS($BG$8-X6)*$BH$8+$BG$23,"Fehler"))))</f>
        <v>0.2</v>
      </c>
      <c r="AA6" s="42"/>
      <c r="AB6" s="82">
        <f>IF(ISBLANK($D6),"",IF(AA6="x",0,IF(AA6="",$BG$23,"Fehler")))</f>
        <v>50</v>
      </c>
      <c r="AC6" s="60">
        <v>17.21</v>
      </c>
      <c r="AD6" s="39" t="s">
        <v>34</v>
      </c>
      <c r="AE6" s="80">
        <f>IF(ISBLANK($D6),"",IF(ISBLANK(AC6),"",IF(AD6="x",MIN(ABS($BG$10-AC6),5),IF(AD6="",MIN(ABS($BG$10-AC6)+$BG$23,5+$BG$23),"Fehler"))))</f>
        <v>2.789999999999999</v>
      </c>
      <c r="AF6" s="10"/>
      <c r="AG6" s="75">
        <f>IF(ISBLANK($D6),"",-SUM(R6,U6,W6,Z6,AB6,AE6))</f>
        <v>-109.00999999999999</v>
      </c>
      <c r="AH6" s="3">
        <f>IF(ISBLANK($D6),"",RANK($AG6,AG$5:AG$7))</f>
        <v>3</v>
      </c>
      <c r="AI6" s="3">
        <f>IF(ISBLANK($D6),"",RANK($AG6,AG$4:AG$30))</f>
        <v>20</v>
      </c>
      <c r="AJ6" s="70">
        <f>IF(ISBLANK($D6),"",RANK($AG6,AG$4:AG$75))</f>
        <v>53</v>
      </c>
      <c r="AK6" s="69">
        <v>120</v>
      </c>
      <c r="AL6" s="42" t="s">
        <v>34</v>
      </c>
      <c r="AM6" s="89">
        <f>IF(ISBLANK($D6),"",IF(ISBLANK(AK6),"",IF(AL6="x",ABS($BG$12-AK6)/$BH$14,IF(AL6="",ABS($BG$12-AK6)/$BH$14+$BG$23,"Fehler"))))</f>
        <v>51.5</v>
      </c>
      <c r="AN6" s="39" t="s">
        <v>34</v>
      </c>
      <c r="AO6" s="80">
        <f>IF(ISBLANK($D6),"",IF(AN6="x",0,IF(AN6="",$BG$23,"Fehler")))</f>
        <v>0</v>
      </c>
      <c r="AP6" s="28">
        <v>172</v>
      </c>
      <c r="AQ6" s="42"/>
      <c r="AR6" s="82">
        <f>IF(ISBLANK($D6),"",IF(ISBLANK(AP6),"",IF(AQ6="x",ABS($BG$14-AP6)/$BH$14,IF(AQ6="",ABS($BG$14-AP6)/$BH$14+$BG$23,"Fehler"))))</f>
        <v>50</v>
      </c>
      <c r="AS6" s="9">
        <v>251</v>
      </c>
      <c r="AT6" s="38"/>
      <c r="AU6" s="80">
        <f>IF(ISBLANK($D6),"",IF(ISBLANK(AS6),"",IF(AT6="x",ABS($BG$16-AS6)/$BH$16,IF(AT6="",ABS($BG$16-AS6)/$BH$16+$BG$23,"Fehler"))))</f>
        <v>50</v>
      </c>
      <c r="AV6" s="32">
        <v>2</v>
      </c>
      <c r="AW6" s="44"/>
      <c r="AX6" s="89">
        <f>IF(ISBLANK($D6),"",IF(ISBLANK(AV6),"",IF(AW6="x",ABS($BG$18-AV6)/$BH$18,IF(AW6="",ABS($BG$18-AV6)/$BH$18+$BG$23,"Fehler"))))</f>
        <v>50</v>
      </c>
      <c r="AY6" s="87">
        <f>IF(ISBLANK($D6),"",-SUM(AM6,AO6,AR6,AU6,AX6))</f>
        <v>-201.5</v>
      </c>
      <c r="AZ6" s="3">
        <f>IF(ISBLANK($D6),"",RANK($AY6,AY$5:AY$7))</f>
        <v>1</v>
      </c>
      <c r="BA6" s="3">
        <f>IF(ISBLANK($D6),"",RANK($AY6,AY$4:AY$30))</f>
        <v>15</v>
      </c>
      <c r="BB6" s="22">
        <f>IF(ISBLANK($D6),"",RANK($AY6,AY$4:AY$75))</f>
        <v>40</v>
      </c>
      <c r="BE6" s="101" t="s">
        <v>290</v>
      </c>
      <c r="BG6" s="132">
        <v>20</v>
      </c>
      <c r="BH6" s="105"/>
    </row>
    <row r="7" spans="2:60" ht="15">
      <c r="B7" s="122" t="s">
        <v>29</v>
      </c>
      <c r="C7" s="9">
        <v>12</v>
      </c>
      <c r="D7" s="9" t="s">
        <v>137</v>
      </c>
      <c r="E7" s="16">
        <v>59</v>
      </c>
      <c r="F7" s="53">
        <v>70.9</v>
      </c>
      <c r="G7" s="16" t="s">
        <v>34</v>
      </c>
      <c r="H7" s="16" t="s">
        <v>34</v>
      </c>
      <c r="I7" s="16" t="s">
        <v>34</v>
      </c>
      <c r="J7" s="9"/>
      <c r="K7" s="9" t="s">
        <v>138</v>
      </c>
      <c r="L7" s="9" t="s">
        <v>139</v>
      </c>
      <c r="M7" s="9">
        <v>1935</v>
      </c>
      <c r="N7" s="9">
        <v>350</v>
      </c>
      <c r="O7" s="9">
        <v>16</v>
      </c>
      <c r="P7" s="56">
        <v>45.61</v>
      </c>
      <c r="Q7" s="35" t="s">
        <v>34</v>
      </c>
      <c r="R7" s="82">
        <f>IF(ISBLANK($D7),"",IF(ISBLANK(P7),"",IF(Q7="x",MIN(ABS($BG$5-P7),5),IF(Q7="",MIN(ABS($BG$5-P7)+$BG$23,5+$BG$23),"Fehler"))))</f>
        <v>4.390000000000001</v>
      </c>
      <c r="S7" s="60">
        <v>15.01</v>
      </c>
      <c r="T7" s="39" t="s">
        <v>34</v>
      </c>
      <c r="U7" s="80">
        <f>IF(ISBLANK($D7),"",IF(ISBLANK(S7),"",IF(T7="x",MIN(ABS($BG$6-S7),5),IF(T7="",MIN(ABS($BG$6-S7)+$BG$23,5+$BG$23),"Fehler"))))</f>
        <v>4.99</v>
      </c>
      <c r="V7" s="35" t="s">
        <v>34</v>
      </c>
      <c r="W7" s="82">
        <f>IF(ISBLANK($D7),"",IF(V7="x",0,IF(V7="",$BG$23,"Fehler")))</f>
        <v>0</v>
      </c>
      <c r="X7" s="65">
        <v>2</v>
      </c>
      <c r="Y7" s="39" t="s">
        <v>34</v>
      </c>
      <c r="Z7" s="80">
        <f>IF(ISBLANK($D7),"",IF(ISBLANK(X7),"",IF(Y7="x",ABS($BG$8-X7)*$BH$8,IF(Y7="",ABS($BG$8-X7)*$BH$8+$BG$23,"Fehler"))))</f>
        <v>0.2</v>
      </c>
      <c r="AA7" s="42"/>
      <c r="AB7" s="82">
        <f>IF(ISBLANK($D7),"",IF(AA7="x",0,IF(AA7="",$BG$23,"Fehler")))</f>
        <v>50</v>
      </c>
      <c r="AC7" s="60">
        <v>19.29</v>
      </c>
      <c r="AD7" s="39" t="s">
        <v>34</v>
      </c>
      <c r="AE7" s="80">
        <f>IF(ISBLANK($D7),"",IF(ISBLANK(AC7),"",IF(AD7="x",MIN(ABS($BG$10-AC7),5),IF(AD7="",MIN(ABS($BG$10-AC7)+$BG$23,5+$BG$23),"Fehler"))))</f>
        <v>0.7100000000000009</v>
      </c>
      <c r="AF7" s="10"/>
      <c r="AG7" s="75">
        <f>IF(ISBLANK($D7),"",-SUM(R7,U7,W7,Z7,AB7,AE7))</f>
        <v>-60.29</v>
      </c>
      <c r="AH7" s="3">
        <f>IF(ISBLANK($D7),"",RANK($AG7,AG$5:AG$7))</f>
        <v>1</v>
      </c>
      <c r="AI7" s="3">
        <f>IF(ISBLANK($D7),"",RANK($AG7,AG$4:AG$30))</f>
        <v>17</v>
      </c>
      <c r="AJ7" s="70">
        <f>IF(ISBLANK($D7),"",RANK($AG7,AG$4:AG$75))</f>
        <v>36</v>
      </c>
      <c r="AK7" s="69">
        <v>170</v>
      </c>
      <c r="AL7" s="42" t="s">
        <v>34</v>
      </c>
      <c r="AM7" s="89">
        <f>IF(ISBLANK($D7),"",IF(ISBLANK(AK7),"",IF(AL7="x",ABS($BG$12-AK7)/$BH$14,IF(AL7="",ABS($BG$12-AK7)/$BH$14+$BG$23,"Fehler"))))</f>
        <v>1.5</v>
      </c>
      <c r="AN7" s="39"/>
      <c r="AO7" s="80">
        <f>IF(ISBLANK($D7),"",IF(AN7="x",0,IF(AN7="",$BG$23,"Fehler")))</f>
        <v>50</v>
      </c>
      <c r="AP7" s="28">
        <v>130</v>
      </c>
      <c r="AQ7" s="42" t="s">
        <v>34</v>
      </c>
      <c r="AR7" s="82">
        <f>IF(ISBLANK($D7),"",IF(ISBLANK(AP7),"",IF(AQ7="x",ABS($BG$14-AP7)/$BH$14,IF(AQ7="",ABS($BG$14-AP7)/$BH$14+$BG$23,"Fehler"))))</f>
        <v>42</v>
      </c>
      <c r="AS7" s="9">
        <v>130</v>
      </c>
      <c r="AT7" s="38" t="s">
        <v>34</v>
      </c>
      <c r="AU7" s="80">
        <f>IF(ISBLANK($D7),"",IF(ISBLANK(AS7),"",IF(AT7="x",ABS($BG$16-AS7)/$BH$16,IF(AT7="",ABS($BG$16-AS7)/$BH$16+$BG$23,"Fehler"))))</f>
        <v>121</v>
      </c>
      <c r="AV7" s="32">
        <v>2</v>
      </c>
      <c r="AW7" s="44" t="s">
        <v>34</v>
      </c>
      <c r="AX7" s="89">
        <f>IF(ISBLANK($D7),"",IF(ISBLANK(AV7),"",IF(AW7="x",ABS($BG$18-AV7)/$BH$18,IF(AW7="",ABS($BG$18-AV7)/$BH$18+$BG$23,"Fehler"))))</f>
        <v>0</v>
      </c>
      <c r="AY7" s="87">
        <f>IF(ISBLANK($D7),"",-SUM(AM7,AO7,AR7,AU7,AX7))</f>
        <v>-214.5</v>
      </c>
      <c r="AZ7" s="3">
        <f>IF(ISBLANK($D7),"",RANK($AY7,AY$5:AY$7))</f>
        <v>2</v>
      </c>
      <c r="BA7" s="3">
        <f>IF(ISBLANK($D7),"",RANK($AY7,AY$4:AY$30))</f>
        <v>17</v>
      </c>
      <c r="BB7" s="22">
        <f>IF(ISBLANK($D7),"",RANK($AY7,AY$4:AY$75))</f>
        <v>46</v>
      </c>
      <c r="BE7" s="8" t="s">
        <v>110</v>
      </c>
      <c r="BG7" s="132" t="s">
        <v>128</v>
      </c>
      <c r="BH7" s="105" t="s">
        <v>117</v>
      </c>
    </row>
    <row r="8" spans="2:60" s="106" customFormat="1" ht="15">
      <c r="B8" s="121" t="s">
        <v>10</v>
      </c>
      <c r="C8" s="4"/>
      <c r="D8" s="4"/>
      <c r="E8" s="4"/>
      <c r="F8" s="50"/>
      <c r="G8" s="4"/>
      <c r="H8" s="4"/>
      <c r="I8" s="4"/>
      <c r="J8" s="4"/>
      <c r="K8" s="4"/>
      <c r="L8" s="4"/>
      <c r="M8" s="4"/>
      <c r="N8" s="4"/>
      <c r="O8" s="4"/>
      <c r="P8" s="57"/>
      <c r="Q8" s="47"/>
      <c r="R8" s="57"/>
      <c r="S8" s="57"/>
      <c r="T8" s="47"/>
      <c r="U8" s="57"/>
      <c r="V8" s="47"/>
      <c r="W8" s="57"/>
      <c r="X8" s="66"/>
      <c r="Y8" s="47"/>
      <c r="Z8" s="57"/>
      <c r="AA8" s="47"/>
      <c r="AB8" s="57"/>
      <c r="AC8" s="57"/>
      <c r="AD8" s="47"/>
      <c r="AE8" s="57"/>
      <c r="AF8" s="46"/>
      <c r="AG8" s="76"/>
      <c r="AH8" s="48"/>
      <c r="AI8" s="48"/>
      <c r="AJ8" s="46"/>
      <c r="AK8" s="46"/>
      <c r="AL8" s="47"/>
      <c r="AM8" s="57"/>
      <c r="AN8" s="47"/>
      <c r="AO8" s="57"/>
      <c r="AP8" s="46"/>
      <c r="AQ8" s="47"/>
      <c r="AR8" s="57"/>
      <c r="AS8" s="46"/>
      <c r="AT8" s="47"/>
      <c r="AU8" s="57"/>
      <c r="AV8" s="46"/>
      <c r="AW8" s="47"/>
      <c r="AX8" s="57"/>
      <c r="AY8" s="57"/>
      <c r="AZ8" s="46"/>
      <c r="BA8" s="4"/>
      <c r="BB8" s="24"/>
      <c r="BE8" s="103"/>
      <c r="BG8" s="132">
        <v>4</v>
      </c>
      <c r="BH8" s="105">
        <v>0.1</v>
      </c>
    </row>
    <row r="9" spans="2:60" ht="15">
      <c r="B9" s="122" t="s">
        <v>22</v>
      </c>
      <c r="C9" s="9">
        <v>21</v>
      </c>
      <c r="D9" s="9" t="s">
        <v>13</v>
      </c>
      <c r="E9" s="16">
        <v>61</v>
      </c>
      <c r="F9" s="49">
        <v>11.65</v>
      </c>
      <c r="G9" s="16" t="s">
        <v>34</v>
      </c>
      <c r="H9" s="16" t="s">
        <v>34</v>
      </c>
      <c r="I9" s="16" t="s">
        <v>34</v>
      </c>
      <c r="J9" s="9" t="s">
        <v>14</v>
      </c>
      <c r="K9" s="9" t="s">
        <v>15</v>
      </c>
      <c r="L9" s="9" t="s">
        <v>16</v>
      </c>
      <c r="M9" s="9">
        <v>1953</v>
      </c>
      <c r="N9" s="9">
        <v>500</v>
      </c>
      <c r="O9" s="9">
        <v>24</v>
      </c>
      <c r="P9" s="56">
        <v>56.14</v>
      </c>
      <c r="Q9" s="35" t="s">
        <v>34</v>
      </c>
      <c r="R9" s="82">
        <f aca="true" t="shared" si="0" ref="R9:R17">IF(ISBLANK($D9),"",IF(ISBLANK(P9),"",IF(Q9="x",MIN(ABS($BG$5-P9),5),IF(Q9="",MIN(ABS($BG$5-P9)+$BG$23,5+$BG$23),"Fehler"))))</f>
        <v>5</v>
      </c>
      <c r="S9" s="60">
        <v>14.76</v>
      </c>
      <c r="T9" s="39" t="s">
        <v>34</v>
      </c>
      <c r="U9" s="80">
        <f aca="true" t="shared" si="1" ref="U9:U17">IF(ISBLANK($D9),"",IF(ISBLANK(S9),"",IF(T9="x",MIN(ABS($BG$6-S9),5),IF(T9="",MIN(ABS($BG$6-S9)+$BG$23,5+$BG$23),"Fehler"))))</f>
        <v>5</v>
      </c>
      <c r="V9" s="35" t="s">
        <v>34</v>
      </c>
      <c r="W9" s="82">
        <f aca="true" t="shared" si="2" ref="W9:W17">IF(ISBLANK($D9),"",IF(V9="x",0,IF(V9="",$BG$23,"Fehler")))</f>
        <v>0</v>
      </c>
      <c r="X9" s="65">
        <v>4</v>
      </c>
      <c r="Y9" s="39" t="s">
        <v>34</v>
      </c>
      <c r="Z9" s="80">
        <f aca="true" t="shared" si="3" ref="Z9:Z17">IF(ISBLANK($D9),"",IF(ISBLANK(X9),"",IF(Y9="x",ABS($BG$8-X9)*$BH$8,IF(Y9="",ABS($BG$8-X9)*$BH$8+$BG$23,"Fehler"))))</f>
        <v>0</v>
      </c>
      <c r="AA9" s="42" t="s">
        <v>34</v>
      </c>
      <c r="AB9" s="82">
        <f aca="true" t="shared" si="4" ref="AB9:AB17">IF(ISBLANK($D9),"",IF(AA9="x",0,IF(AA9="",$BG$23,"Fehler")))</f>
        <v>0</v>
      </c>
      <c r="AC9" s="60">
        <v>20.01</v>
      </c>
      <c r="AD9" s="39" t="s">
        <v>34</v>
      </c>
      <c r="AE9" s="80">
        <f aca="true" t="shared" si="5" ref="AE9:AE17">IF(ISBLANK($D9),"",IF(ISBLANK(AC9),"",IF(AD9="x",MIN(ABS($BG$10-AC9),5),IF(AD9="",MIN(ABS($BG$10-AC9)+$BG$23,5+$BG$23),"Fehler"))))</f>
        <v>0.010000000000001563</v>
      </c>
      <c r="AF9" s="10"/>
      <c r="AG9" s="75">
        <f aca="true" t="shared" si="6" ref="AG9:AG17">IF(ISBLANK($D9),"",-SUM(R9,U9,W9,Z9,AB9,AE9))</f>
        <v>-10.010000000000002</v>
      </c>
      <c r="AH9" s="3">
        <f aca="true" t="shared" si="7" ref="AH9:AH17">IF(ISBLANK($D9),"",RANK($AG9,AG$9:AG$17))</f>
        <v>4</v>
      </c>
      <c r="AI9" s="3">
        <f aca="true" t="shared" si="8" ref="AI9:AI17">IF(ISBLANK($D9),"",RANK($AG9,AG$4:AG$30))</f>
        <v>10</v>
      </c>
      <c r="AJ9" s="70">
        <f aca="true" t="shared" si="9" ref="AJ9:AJ17">IF(ISBLANK($D9),"",RANK($AG9,AG$4:AG$75))</f>
        <v>10</v>
      </c>
      <c r="AK9" s="69">
        <v>100</v>
      </c>
      <c r="AL9" s="42" t="s">
        <v>34</v>
      </c>
      <c r="AM9" s="89">
        <f aca="true" t="shared" si="10" ref="AM9:AM17">IF(ISBLANK($D9),"",IF(ISBLANK(AK9),"",IF(AL9="x",ABS($BG$12-AK9)/$BH$14,IF(AL9="",ABS($BG$12-AK9)/$BH$14+$BG$23,"Fehler"))))</f>
        <v>71.5</v>
      </c>
      <c r="AN9" s="39" t="s">
        <v>34</v>
      </c>
      <c r="AO9" s="80">
        <f aca="true" t="shared" si="11" ref="AO9:AO17">IF(ISBLANK($D9),"",IF(AN9="x",0,IF(AN9="",$BG$23,"Fehler")))</f>
        <v>0</v>
      </c>
      <c r="AP9" s="28">
        <v>125</v>
      </c>
      <c r="AQ9" s="42" t="s">
        <v>34</v>
      </c>
      <c r="AR9" s="82">
        <f aca="true" t="shared" si="12" ref="AR9:AR17">IF(ISBLANK($D9),"",IF(ISBLANK(AP9),"",IF(AQ9="x",ABS($BG$14-AP9)/$BH$14,IF(AQ9="",ABS($BG$14-AP9)/$BH$14+$BG$23,"Fehler"))))</f>
        <v>47</v>
      </c>
      <c r="AS9" s="9">
        <v>190</v>
      </c>
      <c r="AT9" s="38" t="s">
        <v>34</v>
      </c>
      <c r="AU9" s="80">
        <f aca="true" t="shared" si="13" ref="AU9:AU17">IF(ISBLANK($D9),"",IF(ISBLANK(AS9),"",IF(AT9="x",ABS($BG$16-AS9)/$BH$16,IF(AT9="",ABS($BG$16-AS9)/$BH$16+$BG$23,"Fehler"))))</f>
        <v>61</v>
      </c>
      <c r="AV9" s="32">
        <v>0</v>
      </c>
      <c r="AW9" s="44" t="s">
        <v>34</v>
      </c>
      <c r="AX9" s="89">
        <f aca="true" t="shared" si="14" ref="AX9:AX17">IF(ISBLANK($D9),"",IF(ISBLANK(AV9),"",IF(AW9="x",ABS($BG$18-AV9)/$BH$18,IF(AW9="",ABS($BG$18-AV9)/$BH$18+$BG$23,"Fehler"))))</f>
        <v>10</v>
      </c>
      <c r="AY9" s="87">
        <f aca="true" t="shared" si="15" ref="AY9:AY17">IF(ISBLANK($D9),"",-SUM(AM9,AO9,AR9,AU9,AX9))</f>
        <v>-189.5</v>
      </c>
      <c r="AZ9" s="3">
        <f aca="true" t="shared" si="16" ref="AZ9:AZ17">IF(ISBLANK($D9),"",RANK($AY9,AY$9:AY$17))</f>
        <v>8</v>
      </c>
      <c r="BA9" s="3">
        <f aca="true" t="shared" si="17" ref="BA9:BA17">IF(ISBLANK($D9),"",RANK($AY9,AY$4:AY$30))</f>
        <v>14</v>
      </c>
      <c r="BB9" s="22">
        <f aca="true" t="shared" si="18" ref="BB9:BB17">IF(ISBLANK($D9),"",RANK($AY9,AY$4:AY$75))</f>
        <v>37</v>
      </c>
      <c r="BE9" s="106" t="s">
        <v>284</v>
      </c>
      <c r="BG9" s="132" t="s">
        <v>133</v>
      </c>
      <c r="BH9" s="100"/>
    </row>
    <row r="10" spans="2:60" ht="15">
      <c r="B10" s="122" t="s">
        <v>22</v>
      </c>
      <c r="C10" s="9">
        <v>22</v>
      </c>
      <c r="D10" s="9" t="s">
        <v>17</v>
      </c>
      <c r="E10" s="16">
        <v>69</v>
      </c>
      <c r="F10" s="49">
        <v>32.5</v>
      </c>
      <c r="G10" s="16" t="s">
        <v>34</v>
      </c>
      <c r="H10" s="16" t="s">
        <v>34</v>
      </c>
      <c r="I10" s="16" t="s">
        <v>34</v>
      </c>
      <c r="J10" s="9"/>
      <c r="K10" s="9" t="s">
        <v>15</v>
      </c>
      <c r="L10" s="9" t="s">
        <v>18</v>
      </c>
      <c r="M10" s="9">
        <v>1955</v>
      </c>
      <c r="N10" s="9">
        <v>245</v>
      </c>
      <c r="O10" s="9">
        <v>12</v>
      </c>
      <c r="P10" s="56">
        <v>48.21</v>
      </c>
      <c r="Q10" s="35" t="s">
        <v>34</v>
      </c>
      <c r="R10" s="82">
        <f t="shared" si="0"/>
        <v>1.7899999999999991</v>
      </c>
      <c r="S10" s="60">
        <v>17.04</v>
      </c>
      <c r="T10" s="39" t="s">
        <v>34</v>
      </c>
      <c r="U10" s="80">
        <f t="shared" si="1"/>
        <v>2.960000000000001</v>
      </c>
      <c r="V10" s="35" t="s">
        <v>34</v>
      </c>
      <c r="W10" s="82">
        <f t="shared" si="2"/>
        <v>0</v>
      </c>
      <c r="X10" s="65">
        <v>2</v>
      </c>
      <c r="Y10" s="39" t="s">
        <v>34</v>
      </c>
      <c r="Z10" s="80">
        <f t="shared" si="3"/>
        <v>0.2</v>
      </c>
      <c r="AA10" s="42" t="s">
        <v>34</v>
      </c>
      <c r="AB10" s="82">
        <f t="shared" si="4"/>
        <v>0</v>
      </c>
      <c r="AC10" s="60">
        <v>19.01</v>
      </c>
      <c r="AD10" s="39" t="s">
        <v>34</v>
      </c>
      <c r="AE10" s="80">
        <f t="shared" si="5"/>
        <v>0.9899999999999984</v>
      </c>
      <c r="AF10" s="10"/>
      <c r="AG10" s="75">
        <f t="shared" si="6"/>
        <v>-5.939999999999999</v>
      </c>
      <c r="AH10" s="3">
        <f t="shared" si="7"/>
        <v>2</v>
      </c>
      <c r="AI10" s="3">
        <f t="shared" si="8"/>
        <v>5</v>
      </c>
      <c r="AJ10" s="70">
        <f t="shared" si="9"/>
        <v>5</v>
      </c>
      <c r="AK10" s="69">
        <v>135</v>
      </c>
      <c r="AL10" s="42" t="s">
        <v>34</v>
      </c>
      <c r="AM10" s="89">
        <f t="shared" si="10"/>
        <v>36.5</v>
      </c>
      <c r="AN10" s="39" t="s">
        <v>34</v>
      </c>
      <c r="AO10" s="80">
        <f t="shared" si="11"/>
        <v>0</v>
      </c>
      <c r="AP10" s="28">
        <v>138</v>
      </c>
      <c r="AQ10" s="42" t="s">
        <v>34</v>
      </c>
      <c r="AR10" s="82">
        <f t="shared" si="12"/>
        <v>34</v>
      </c>
      <c r="AS10" s="9">
        <v>245</v>
      </c>
      <c r="AT10" s="38" t="s">
        <v>34</v>
      </c>
      <c r="AU10" s="80">
        <f t="shared" si="13"/>
        <v>6</v>
      </c>
      <c r="AV10" s="32">
        <v>2</v>
      </c>
      <c r="AW10" s="44" t="s">
        <v>34</v>
      </c>
      <c r="AX10" s="89">
        <f t="shared" si="14"/>
        <v>0</v>
      </c>
      <c r="AY10" s="87">
        <f t="shared" si="15"/>
        <v>-76.5</v>
      </c>
      <c r="AZ10" s="3">
        <f t="shared" si="16"/>
        <v>1</v>
      </c>
      <c r="BA10" s="3">
        <f t="shared" si="17"/>
        <v>1</v>
      </c>
      <c r="BB10" s="22">
        <f t="shared" si="18"/>
        <v>5</v>
      </c>
      <c r="BE10" s="103" t="s">
        <v>285</v>
      </c>
      <c r="BG10" s="132">
        <v>20</v>
      </c>
      <c r="BH10" s="100"/>
    </row>
    <row r="11" spans="2:60" ht="15">
      <c r="B11" s="122" t="s">
        <v>22</v>
      </c>
      <c r="C11" s="9">
        <v>23</v>
      </c>
      <c r="D11" s="9" t="s">
        <v>31</v>
      </c>
      <c r="E11" s="16">
        <v>59</v>
      </c>
      <c r="F11" s="49">
        <v>39.2</v>
      </c>
      <c r="G11" s="16" t="s">
        <v>34</v>
      </c>
      <c r="H11" s="16"/>
      <c r="I11" s="16"/>
      <c r="J11" s="9"/>
      <c r="K11" s="9" t="s">
        <v>15</v>
      </c>
      <c r="L11" s="9" t="s">
        <v>18</v>
      </c>
      <c r="M11" s="9">
        <v>1954</v>
      </c>
      <c r="N11" s="9">
        <v>250</v>
      </c>
      <c r="O11" s="9">
        <v>13</v>
      </c>
      <c r="P11" s="56">
        <v>70.1</v>
      </c>
      <c r="Q11" s="35" t="s">
        <v>34</v>
      </c>
      <c r="R11" s="82">
        <f t="shared" si="0"/>
        <v>5</v>
      </c>
      <c r="S11" s="60">
        <v>17.06</v>
      </c>
      <c r="T11" s="39" t="s">
        <v>34</v>
      </c>
      <c r="U11" s="80">
        <f t="shared" si="1"/>
        <v>2.9400000000000013</v>
      </c>
      <c r="V11" s="35" t="s">
        <v>34</v>
      </c>
      <c r="W11" s="82">
        <f t="shared" si="2"/>
        <v>0</v>
      </c>
      <c r="X11" s="65">
        <v>3</v>
      </c>
      <c r="Y11" s="39" t="s">
        <v>34</v>
      </c>
      <c r="Z11" s="80">
        <f t="shared" si="3"/>
        <v>0.1</v>
      </c>
      <c r="AA11" s="42" t="s">
        <v>34</v>
      </c>
      <c r="AB11" s="82">
        <f t="shared" si="4"/>
        <v>0</v>
      </c>
      <c r="AC11" s="60">
        <v>22.68</v>
      </c>
      <c r="AD11" s="39" t="s">
        <v>34</v>
      </c>
      <c r="AE11" s="80">
        <f t="shared" si="5"/>
        <v>2.6799999999999997</v>
      </c>
      <c r="AF11" s="10"/>
      <c r="AG11" s="75">
        <f t="shared" si="6"/>
        <v>-10.72</v>
      </c>
      <c r="AH11" s="3">
        <f t="shared" si="7"/>
        <v>5</v>
      </c>
      <c r="AI11" s="3">
        <f t="shared" si="8"/>
        <v>11</v>
      </c>
      <c r="AJ11" s="70">
        <f t="shared" si="9"/>
        <v>11</v>
      </c>
      <c r="AK11" s="69">
        <v>165</v>
      </c>
      <c r="AL11" s="42" t="s">
        <v>34</v>
      </c>
      <c r="AM11" s="89">
        <f t="shared" si="10"/>
        <v>6.5</v>
      </c>
      <c r="AN11" s="39" t="s">
        <v>34</v>
      </c>
      <c r="AO11" s="80">
        <f t="shared" si="11"/>
        <v>0</v>
      </c>
      <c r="AP11" s="28">
        <v>113</v>
      </c>
      <c r="AQ11" s="42" t="s">
        <v>34</v>
      </c>
      <c r="AR11" s="82">
        <f t="shared" si="12"/>
        <v>59</v>
      </c>
      <c r="AS11" s="9">
        <v>220</v>
      </c>
      <c r="AT11" s="38" t="s">
        <v>34</v>
      </c>
      <c r="AU11" s="80">
        <f t="shared" si="13"/>
        <v>31</v>
      </c>
      <c r="AV11" s="32">
        <v>1</v>
      </c>
      <c r="AW11" s="44" t="s">
        <v>34</v>
      </c>
      <c r="AX11" s="89">
        <f t="shared" si="14"/>
        <v>5</v>
      </c>
      <c r="AY11" s="87">
        <f t="shared" si="15"/>
        <v>-101.5</v>
      </c>
      <c r="AZ11" s="3">
        <f t="shared" si="16"/>
        <v>4</v>
      </c>
      <c r="BA11" s="3">
        <f t="shared" si="17"/>
        <v>6</v>
      </c>
      <c r="BB11" s="22">
        <f t="shared" si="18"/>
        <v>14</v>
      </c>
      <c r="BG11" s="132" t="s">
        <v>129</v>
      </c>
      <c r="BH11" s="105"/>
    </row>
    <row r="12" spans="2:60" ht="15">
      <c r="B12" s="122" t="s">
        <v>43</v>
      </c>
      <c r="C12" s="9">
        <v>24</v>
      </c>
      <c r="D12" s="9" t="s">
        <v>30</v>
      </c>
      <c r="E12" s="16">
        <v>63</v>
      </c>
      <c r="F12" s="49">
        <v>39.2</v>
      </c>
      <c r="G12" s="16"/>
      <c r="H12" s="16"/>
      <c r="I12" s="16"/>
      <c r="J12" s="9"/>
      <c r="K12" s="9" t="s">
        <v>15</v>
      </c>
      <c r="L12" s="9" t="s">
        <v>140</v>
      </c>
      <c r="M12" s="9">
        <v>1960</v>
      </c>
      <c r="N12" s="9">
        <v>500</v>
      </c>
      <c r="O12" s="9">
        <v>26</v>
      </c>
      <c r="P12" s="56">
        <v>69.11</v>
      </c>
      <c r="Q12" s="35" t="s">
        <v>34</v>
      </c>
      <c r="R12" s="82">
        <f t="shared" si="0"/>
        <v>5</v>
      </c>
      <c r="S12" s="60">
        <v>15.33</v>
      </c>
      <c r="T12" s="39" t="s">
        <v>34</v>
      </c>
      <c r="U12" s="80">
        <f t="shared" si="1"/>
        <v>4.67</v>
      </c>
      <c r="V12" s="35" t="s">
        <v>34</v>
      </c>
      <c r="W12" s="82">
        <f t="shared" si="2"/>
        <v>0</v>
      </c>
      <c r="X12" s="65">
        <v>2</v>
      </c>
      <c r="Y12" s="39" t="s">
        <v>34</v>
      </c>
      <c r="Z12" s="80">
        <f t="shared" si="3"/>
        <v>0.2</v>
      </c>
      <c r="AA12" s="42" t="s">
        <v>34</v>
      </c>
      <c r="AB12" s="82">
        <f t="shared" si="4"/>
        <v>0</v>
      </c>
      <c r="AC12" s="60">
        <v>19.01</v>
      </c>
      <c r="AD12" s="39" t="s">
        <v>34</v>
      </c>
      <c r="AE12" s="80">
        <f t="shared" si="5"/>
        <v>0.9899999999999984</v>
      </c>
      <c r="AF12" s="10"/>
      <c r="AG12" s="75">
        <f t="shared" si="6"/>
        <v>-10.859999999999998</v>
      </c>
      <c r="AH12" s="3">
        <f t="shared" si="7"/>
        <v>6</v>
      </c>
      <c r="AI12" s="3">
        <f t="shared" si="8"/>
        <v>12</v>
      </c>
      <c r="AJ12" s="70">
        <f t="shared" si="9"/>
        <v>12</v>
      </c>
      <c r="AK12" s="69">
        <v>150</v>
      </c>
      <c r="AL12" s="42" t="s">
        <v>34</v>
      </c>
      <c r="AM12" s="89">
        <f t="shared" si="10"/>
        <v>21.5</v>
      </c>
      <c r="AN12" s="39" t="s">
        <v>34</v>
      </c>
      <c r="AO12" s="80">
        <f t="shared" si="11"/>
        <v>0</v>
      </c>
      <c r="AP12" s="28">
        <v>110</v>
      </c>
      <c r="AQ12" s="42" t="s">
        <v>34</v>
      </c>
      <c r="AR12" s="82">
        <f t="shared" si="12"/>
        <v>62</v>
      </c>
      <c r="AS12" s="9">
        <v>190</v>
      </c>
      <c r="AT12" s="38" t="s">
        <v>34</v>
      </c>
      <c r="AU12" s="80">
        <f t="shared" si="13"/>
        <v>61</v>
      </c>
      <c r="AV12" s="32">
        <v>0</v>
      </c>
      <c r="AW12" s="44" t="s">
        <v>34</v>
      </c>
      <c r="AX12" s="89">
        <f t="shared" si="14"/>
        <v>10</v>
      </c>
      <c r="AY12" s="87">
        <f t="shared" si="15"/>
        <v>-154.5</v>
      </c>
      <c r="AZ12" s="3">
        <f t="shared" si="16"/>
        <v>7</v>
      </c>
      <c r="BA12" s="3">
        <f t="shared" si="17"/>
        <v>12</v>
      </c>
      <c r="BB12" s="22">
        <f t="shared" si="18"/>
        <v>28</v>
      </c>
      <c r="BG12" s="132">
        <v>171.5</v>
      </c>
      <c r="BH12" s="105"/>
    </row>
    <row r="13" spans="2:60" ht="15">
      <c r="B13" s="122" t="s">
        <v>43</v>
      </c>
      <c r="C13" s="9">
        <v>25</v>
      </c>
      <c r="D13" s="9" t="s">
        <v>51</v>
      </c>
      <c r="E13" s="16">
        <v>60</v>
      </c>
      <c r="F13" s="49">
        <v>24.1</v>
      </c>
      <c r="G13" s="16"/>
      <c r="H13" s="16" t="s">
        <v>34</v>
      </c>
      <c r="I13" s="16"/>
      <c r="J13" s="9" t="s">
        <v>64</v>
      </c>
      <c r="K13" s="9" t="s">
        <v>141</v>
      </c>
      <c r="L13" s="9" t="s">
        <v>142</v>
      </c>
      <c r="M13" s="9">
        <v>1956</v>
      </c>
      <c r="N13" s="9">
        <v>175</v>
      </c>
      <c r="O13" s="9">
        <v>9</v>
      </c>
      <c r="P13" s="56">
        <v>51.01</v>
      </c>
      <c r="Q13" s="35" t="s">
        <v>34</v>
      </c>
      <c r="R13" s="82">
        <f t="shared" si="0"/>
        <v>1.009999999999998</v>
      </c>
      <c r="S13" s="60">
        <v>18.35</v>
      </c>
      <c r="T13" s="39" t="s">
        <v>34</v>
      </c>
      <c r="U13" s="80">
        <f t="shared" si="1"/>
        <v>1.6499999999999986</v>
      </c>
      <c r="V13" s="35" t="s">
        <v>34</v>
      </c>
      <c r="W13" s="82">
        <f t="shared" si="2"/>
        <v>0</v>
      </c>
      <c r="X13" s="65">
        <v>3</v>
      </c>
      <c r="Y13" s="39" t="s">
        <v>34</v>
      </c>
      <c r="Z13" s="80">
        <f t="shared" si="3"/>
        <v>0.1</v>
      </c>
      <c r="AA13" s="42"/>
      <c r="AB13" s="82">
        <f t="shared" si="4"/>
        <v>50</v>
      </c>
      <c r="AC13" s="60">
        <v>19.4</v>
      </c>
      <c r="AD13" s="39" t="s">
        <v>34</v>
      </c>
      <c r="AE13" s="80">
        <f t="shared" si="5"/>
        <v>0.6000000000000014</v>
      </c>
      <c r="AF13" s="10"/>
      <c r="AG13" s="75">
        <f t="shared" si="6"/>
        <v>-53.36</v>
      </c>
      <c r="AH13" s="3">
        <f t="shared" si="7"/>
        <v>8</v>
      </c>
      <c r="AI13" s="3">
        <f t="shared" si="8"/>
        <v>15</v>
      </c>
      <c r="AJ13" s="70">
        <f t="shared" si="9"/>
        <v>30</v>
      </c>
      <c r="AK13" s="69">
        <v>95</v>
      </c>
      <c r="AL13" s="42" t="s">
        <v>34</v>
      </c>
      <c r="AM13" s="89">
        <f t="shared" si="10"/>
        <v>76.5</v>
      </c>
      <c r="AN13" s="39" t="s">
        <v>34</v>
      </c>
      <c r="AO13" s="80">
        <f t="shared" si="11"/>
        <v>0</v>
      </c>
      <c r="AP13" s="28">
        <v>178</v>
      </c>
      <c r="AQ13" s="42" t="s">
        <v>34</v>
      </c>
      <c r="AR13" s="82">
        <f t="shared" si="12"/>
        <v>6</v>
      </c>
      <c r="AS13" s="9">
        <v>250</v>
      </c>
      <c r="AT13" s="38" t="s">
        <v>34</v>
      </c>
      <c r="AU13" s="80">
        <f t="shared" si="13"/>
        <v>1</v>
      </c>
      <c r="AV13" s="32">
        <v>1</v>
      </c>
      <c r="AW13" s="44" t="s">
        <v>34</v>
      </c>
      <c r="AX13" s="89">
        <f t="shared" si="14"/>
        <v>5</v>
      </c>
      <c r="AY13" s="87">
        <f t="shared" si="15"/>
        <v>-88.5</v>
      </c>
      <c r="AZ13" s="3">
        <f t="shared" si="16"/>
        <v>3</v>
      </c>
      <c r="BA13" s="3">
        <f t="shared" si="17"/>
        <v>5</v>
      </c>
      <c r="BB13" s="22">
        <f t="shared" si="18"/>
        <v>11</v>
      </c>
      <c r="BG13" s="132" t="s">
        <v>130</v>
      </c>
      <c r="BH13" s="105" t="s">
        <v>117</v>
      </c>
    </row>
    <row r="14" spans="2:60" ht="15">
      <c r="B14" s="122" t="s">
        <v>43</v>
      </c>
      <c r="C14" s="9">
        <v>26</v>
      </c>
      <c r="D14" s="9" t="s">
        <v>143</v>
      </c>
      <c r="E14" s="16">
        <v>61</v>
      </c>
      <c r="F14" s="49">
        <v>25.3</v>
      </c>
      <c r="G14" s="16"/>
      <c r="H14" s="16"/>
      <c r="I14" s="16"/>
      <c r="J14" s="9" t="s">
        <v>64</v>
      </c>
      <c r="K14" s="9" t="s">
        <v>15</v>
      </c>
      <c r="L14" s="9" t="s">
        <v>144</v>
      </c>
      <c r="M14" s="9">
        <v>1958</v>
      </c>
      <c r="N14" s="9">
        <v>250</v>
      </c>
      <c r="O14" s="9">
        <v>15</v>
      </c>
      <c r="P14" s="56">
        <v>48.95</v>
      </c>
      <c r="Q14" s="35" t="s">
        <v>34</v>
      </c>
      <c r="R14" s="82">
        <f t="shared" si="0"/>
        <v>1.0499999999999972</v>
      </c>
      <c r="S14" s="60">
        <v>20.24</v>
      </c>
      <c r="T14" s="39" t="s">
        <v>34</v>
      </c>
      <c r="U14" s="80">
        <f t="shared" si="1"/>
        <v>0.23999999999999844</v>
      </c>
      <c r="V14" s="35" t="s">
        <v>34</v>
      </c>
      <c r="W14" s="82">
        <f t="shared" si="2"/>
        <v>0</v>
      </c>
      <c r="X14" s="65">
        <v>2</v>
      </c>
      <c r="Y14" s="39" t="s">
        <v>34</v>
      </c>
      <c r="Z14" s="80">
        <f t="shared" si="3"/>
        <v>0.2</v>
      </c>
      <c r="AA14" s="42" t="s">
        <v>34</v>
      </c>
      <c r="AB14" s="82">
        <f t="shared" si="4"/>
        <v>0</v>
      </c>
      <c r="AC14" s="60">
        <v>18.79</v>
      </c>
      <c r="AD14" s="39" t="s">
        <v>34</v>
      </c>
      <c r="AE14" s="80">
        <f t="shared" si="5"/>
        <v>1.2100000000000009</v>
      </c>
      <c r="AF14" s="10"/>
      <c r="AG14" s="75">
        <f t="shared" si="6"/>
        <v>-2.6999999999999966</v>
      </c>
      <c r="AH14" s="3">
        <f t="shared" si="7"/>
        <v>1</v>
      </c>
      <c r="AI14" s="3">
        <f t="shared" si="8"/>
        <v>2</v>
      </c>
      <c r="AJ14" s="70">
        <f t="shared" si="9"/>
        <v>2</v>
      </c>
      <c r="AK14" s="69">
        <v>130</v>
      </c>
      <c r="AL14" s="42" t="s">
        <v>34</v>
      </c>
      <c r="AM14" s="89">
        <f t="shared" si="10"/>
        <v>41.5</v>
      </c>
      <c r="AN14" s="39" t="s">
        <v>34</v>
      </c>
      <c r="AO14" s="80">
        <f t="shared" si="11"/>
        <v>0</v>
      </c>
      <c r="AP14" s="28">
        <v>147</v>
      </c>
      <c r="AQ14" s="42" t="s">
        <v>34</v>
      </c>
      <c r="AR14" s="82">
        <f t="shared" si="12"/>
        <v>25</v>
      </c>
      <c r="AS14" s="9">
        <v>240</v>
      </c>
      <c r="AT14" s="38" t="s">
        <v>34</v>
      </c>
      <c r="AU14" s="80">
        <f t="shared" si="13"/>
        <v>11</v>
      </c>
      <c r="AV14" s="32">
        <v>2</v>
      </c>
      <c r="AW14" s="44" t="s">
        <v>34</v>
      </c>
      <c r="AX14" s="89">
        <f t="shared" si="14"/>
        <v>0</v>
      </c>
      <c r="AY14" s="87">
        <f t="shared" si="15"/>
        <v>-77.5</v>
      </c>
      <c r="AZ14" s="3">
        <f t="shared" si="16"/>
        <v>2</v>
      </c>
      <c r="BA14" s="3">
        <f t="shared" si="17"/>
        <v>2</v>
      </c>
      <c r="BB14" s="22">
        <f t="shared" si="18"/>
        <v>6</v>
      </c>
      <c r="BG14" s="132">
        <v>172</v>
      </c>
      <c r="BH14" s="105">
        <v>1</v>
      </c>
    </row>
    <row r="15" spans="2:60" s="106" customFormat="1" ht="15">
      <c r="B15" s="122" t="s">
        <v>43</v>
      </c>
      <c r="C15" s="9">
        <v>27</v>
      </c>
      <c r="D15" s="9" t="s">
        <v>145</v>
      </c>
      <c r="E15" s="16">
        <v>65</v>
      </c>
      <c r="F15" s="49">
        <v>54</v>
      </c>
      <c r="G15" s="16" t="s">
        <v>34</v>
      </c>
      <c r="H15" s="16"/>
      <c r="I15" s="16"/>
      <c r="J15" s="9"/>
      <c r="K15" s="9" t="s">
        <v>146</v>
      </c>
      <c r="L15" s="9" t="s">
        <v>147</v>
      </c>
      <c r="M15" s="9">
        <v>1952</v>
      </c>
      <c r="N15" s="9">
        <v>500</v>
      </c>
      <c r="O15" s="9">
        <v>28</v>
      </c>
      <c r="P15" s="56">
        <v>54.62</v>
      </c>
      <c r="Q15" s="35" t="s">
        <v>34</v>
      </c>
      <c r="R15" s="82">
        <f t="shared" si="0"/>
        <v>4.619999999999997</v>
      </c>
      <c r="S15" s="60">
        <v>16.82</v>
      </c>
      <c r="T15" s="39" t="s">
        <v>34</v>
      </c>
      <c r="U15" s="80">
        <f t="shared" si="1"/>
        <v>3.1799999999999997</v>
      </c>
      <c r="V15" s="35" t="s">
        <v>34</v>
      </c>
      <c r="W15" s="82">
        <f t="shared" si="2"/>
        <v>0</v>
      </c>
      <c r="X15" s="65">
        <v>3</v>
      </c>
      <c r="Y15" s="39" t="s">
        <v>34</v>
      </c>
      <c r="Z15" s="80">
        <f t="shared" si="3"/>
        <v>0.1</v>
      </c>
      <c r="AA15" s="42" t="s">
        <v>34</v>
      </c>
      <c r="AB15" s="82">
        <f t="shared" si="4"/>
        <v>0</v>
      </c>
      <c r="AC15" s="60">
        <v>15.86</v>
      </c>
      <c r="AD15" s="39" t="s">
        <v>34</v>
      </c>
      <c r="AE15" s="80">
        <f t="shared" si="5"/>
        <v>4.140000000000001</v>
      </c>
      <c r="AF15" s="10"/>
      <c r="AG15" s="75">
        <f t="shared" si="6"/>
        <v>-12.039999999999997</v>
      </c>
      <c r="AH15" s="3">
        <f t="shared" si="7"/>
        <v>7</v>
      </c>
      <c r="AI15" s="3">
        <f t="shared" si="8"/>
        <v>13</v>
      </c>
      <c r="AJ15" s="70">
        <f t="shared" si="9"/>
        <v>13</v>
      </c>
      <c r="AK15" s="69">
        <v>110</v>
      </c>
      <c r="AL15" s="42" t="s">
        <v>34</v>
      </c>
      <c r="AM15" s="89">
        <f t="shared" si="10"/>
        <v>61.5</v>
      </c>
      <c r="AN15" s="39" t="s">
        <v>34</v>
      </c>
      <c r="AO15" s="80">
        <f t="shared" si="11"/>
        <v>0</v>
      </c>
      <c r="AP15" s="28">
        <v>88</v>
      </c>
      <c r="AQ15" s="42" t="s">
        <v>34</v>
      </c>
      <c r="AR15" s="82">
        <f t="shared" si="12"/>
        <v>84</v>
      </c>
      <c r="AS15" s="9">
        <v>120</v>
      </c>
      <c r="AT15" s="38" t="s">
        <v>34</v>
      </c>
      <c r="AU15" s="80">
        <f t="shared" si="13"/>
        <v>131</v>
      </c>
      <c r="AV15" s="32">
        <v>1</v>
      </c>
      <c r="AW15" s="44" t="s">
        <v>34</v>
      </c>
      <c r="AX15" s="89">
        <f t="shared" si="14"/>
        <v>5</v>
      </c>
      <c r="AY15" s="87">
        <f t="shared" si="15"/>
        <v>-281.5</v>
      </c>
      <c r="AZ15" s="3">
        <f t="shared" si="16"/>
        <v>9</v>
      </c>
      <c r="BA15" s="3">
        <f t="shared" si="17"/>
        <v>21</v>
      </c>
      <c r="BB15" s="22">
        <f t="shared" si="18"/>
        <v>59</v>
      </c>
      <c r="BG15" s="132" t="s">
        <v>131</v>
      </c>
      <c r="BH15" s="105" t="s">
        <v>117</v>
      </c>
    </row>
    <row r="16" spans="2:60" ht="15">
      <c r="B16" s="122" t="s">
        <v>43</v>
      </c>
      <c r="C16" s="9">
        <v>28</v>
      </c>
      <c r="D16" s="9" t="s">
        <v>69</v>
      </c>
      <c r="E16" s="16">
        <v>79</v>
      </c>
      <c r="F16" s="49">
        <v>48.4</v>
      </c>
      <c r="G16" s="16"/>
      <c r="H16" s="16" t="s">
        <v>34</v>
      </c>
      <c r="I16" s="16"/>
      <c r="J16" s="9"/>
      <c r="K16" s="9" t="s">
        <v>148</v>
      </c>
      <c r="L16" s="9" t="s">
        <v>149</v>
      </c>
      <c r="M16" s="9">
        <v>1949</v>
      </c>
      <c r="N16" s="9">
        <v>500</v>
      </c>
      <c r="O16" s="9">
        <v>22</v>
      </c>
      <c r="P16" s="56">
        <v>47.48</v>
      </c>
      <c r="Q16" s="35" t="s">
        <v>34</v>
      </c>
      <c r="R16" s="82">
        <f t="shared" si="0"/>
        <v>2.520000000000003</v>
      </c>
      <c r="S16" s="60">
        <v>16.55</v>
      </c>
      <c r="T16" s="39" t="s">
        <v>34</v>
      </c>
      <c r="U16" s="80">
        <f t="shared" si="1"/>
        <v>3.4499999999999993</v>
      </c>
      <c r="V16" s="35" t="s">
        <v>34</v>
      </c>
      <c r="W16" s="82">
        <f t="shared" si="2"/>
        <v>0</v>
      </c>
      <c r="X16" s="65">
        <v>2</v>
      </c>
      <c r="Y16" s="39" t="s">
        <v>34</v>
      </c>
      <c r="Z16" s="80">
        <f t="shared" si="3"/>
        <v>0.2</v>
      </c>
      <c r="AA16" s="42" t="s">
        <v>34</v>
      </c>
      <c r="AB16" s="82">
        <f t="shared" si="4"/>
        <v>0</v>
      </c>
      <c r="AC16" s="60">
        <v>19.72</v>
      </c>
      <c r="AD16" s="39" t="s">
        <v>34</v>
      </c>
      <c r="AE16" s="80">
        <f t="shared" si="5"/>
        <v>0.28000000000000114</v>
      </c>
      <c r="AF16" s="10"/>
      <c r="AG16" s="75">
        <f t="shared" si="6"/>
        <v>-6.450000000000004</v>
      </c>
      <c r="AH16" s="3">
        <f t="shared" si="7"/>
        <v>3</v>
      </c>
      <c r="AI16" s="3">
        <f t="shared" si="8"/>
        <v>6</v>
      </c>
      <c r="AJ16" s="70">
        <f t="shared" si="9"/>
        <v>6</v>
      </c>
      <c r="AK16" s="69">
        <v>150</v>
      </c>
      <c r="AL16" s="42" t="s">
        <v>34</v>
      </c>
      <c r="AM16" s="89">
        <f t="shared" si="10"/>
        <v>21.5</v>
      </c>
      <c r="AN16" s="39" t="s">
        <v>34</v>
      </c>
      <c r="AO16" s="80">
        <f t="shared" si="11"/>
        <v>0</v>
      </c>
      <c r="AP16" s="28">
        <v>140</v>
      </c>
      <c r="AQ16" s="42" t="s">
        <v>34</v>
      </c>
      <c r="AR16" s="82">
        <f t="shared" si="12"/>
        <v>32</v>
      </c>
      <c r="AS16" s="9">
        <v>200</v>
      </c>
      <c r="AT16" s="38" t="s">
        <v>34</v>
      </c>
      <c r="AU16" s="80">
        <f t="shared" si="13"/>
        <v>51</v>
      </c>
      <c r="AV16" s="32">
        <v>0</v>
      </c>
      <c r="AW16" s="44" t="s">
        <v>34</v>
      </c>
      <c r="AX16" s="89">
        <f t="shared" si="14"/>
        <v>10</v>
      </c>
      <c r="AY16" s="87">
        <f t="shared" si="15"/>
        <v>-114.5</v>
      </c>
      <c r="AZ16" s="3">
        <f t="shared" si="16"/>
        <v>5</v>
      </c>
      <c r="BA16" s="3">
        <f t="shared" si="17"/>
        <v>8</v>
      </c>
      <c r="BB16" s="22">
        <f t="shared" si="18"/>
        <v>19</v>
      </c>
      <c r="BG16" s="132">
        <v>251</v>
      </c>
      <c r="BH16" s="105">
        <v>1</v>
      </c>
    </row>
    <row r="17" spans="2:60" ht="15">
      <c r="B17" s="122" t="s">
        <v>43</v>
      </c>
      <c r="C17" s="9">
        <v>29</v>
      </c>
      <c r="D17" s="9" t="s">
        <v>150</v>
      </c>
      <c r="E17" s="16">
        <v>77</v>
      </c>
      <c r="F17" s="49">
        <v>22.8</v>
      </c>
      <c r="G17" s="16" t="s">
        <v>34</v>
      </c>
      <c r="H17" s="16" t="s">
        <v>34</v>
      </c>
      <c r="I17" s="16" t="s">
        <v>34</v>
      </c>
      <c r="J17" s="9"/>
      <c r="K17" s="9" t="s">
        <v>15</v>
      </c>
      <c r="L17" s="9" t="s">
        <v>151</v>
      </c>
      <c r="M17" s="9">
        <v>1952</v>
      </c>
      <c r="N17" s="9">
        <v>250</v>
      </c>
      <c r="O17" s="9">
        <v>12</v>
      </c>
      <c r="P17" s="56">
        <v>55.6</v>
      </c>
      <c r="Q17" s="35" t="s">
        <v>34</v>
      </c>
      <c r="R17" s="82">
        <f t="shared" si="0"/>
        <v>5</v>
      </c>
      <c r="S17" s="60">
        <v>18.97</v>
      </c>
      <c r="T17" s="39" t="s">
        <v>34</v>
      </c>
      <c r="U17" s="80">
        <f t="shared" si="1"/>
        <v>1.0300000000000011</v>
      </c>
      <c r="V17" s="35" t="s">
        <v>34</v>
      </c>
      <c r="W17" s="82">
        <f t="shared" si="2"/>
        <v>0</v>
      </c>
      <c r="X17" s="65">
        <v>2</v>
      </c>
      <c r="Y17" s="39" t="s">
        <v>34</v>
      </c>
      <c r="Z17" s="80">
        <f t="shared" si="3"/>
        <v>0.2</v>
      </c>
      <c r="AA17" s="42"/>
      <c r="AB17" s="82">
        <f t="shared" si="4"/>
        <v>50</v>
      </c>
      <c r="AC17" s="60">
        <v>17.64</v>
      </c>
      <c r="AD17" s="39" t="s">
        <v>34</v>
      </c>
      <c r="AE17" s="80">
        <f t="shared" si="5"/>
        <v>2.3599999999999994</v>
      </c>
      <c r="AF17" s="10"/>
      <c r="AG17" s="75">
        <f t="shared" si="6"/>
        <v>-58.59</v>
      </c>
      <c r="AH17" s="3">
        <f t="shared" si="7"/>
        <v>9</v>
      </c>
      <c r="AI17" s="3">
        <f t="shared" si="8"/>
        <v>16</v>
      </c>
      <c r="AJ17" s="70">
        <f t="shared" si="9"/>
        <v>34</v>
      </c>
      <c r="AK17" s="69">
        <v>183</v>
      </c>
      <c r="AL17" s="42" t="s">
        <v>34</v>
      </c>
      <c r="AM17" s="89">
        <f t="shared" si="10"/>
        <v>11.5</v>
      </c>
      <c r="AN17" s="39"/>
      <c r="AO17" s="80">
        <f t="shared" si="11"/>
        <v>50</v>
      </c>
      <c r="AP17" s="28">
        <v>135</v>
      </c>
      <c r="AQ17" s="42" t="s">
        <v>34</v>
      </c>
      <c r="AR17" s="82">
        <f t="shared" si="12"/>
        <v>37</v>
      </c>
      <c r="AS17" s="9">
        <v>217</v>
      </c>
      <c r="AT17" s="38" t="s">
        <v>34</v>
      </c>
      <c r="AU17" s="80">
        <f t="shared" si="13"/>
        <v>34</v>
      </c>
      <c r="AV17" s="32">
        <v>2</v>
      </c>
      <c r="AW17" s="44" t="s">
        <v>34</v>
      </c>
      <c r="AX17" s="89">
        <f t="shared" si="14"/>
        <v>0</v>
      </c>
      <c r="AY17" s="87">
        <f t="shared" si="15"/>
        <v>-132.5</v>
      </c>
      <c r="AZ17" s="3">
        <f t="shared" si="16"/>
        <v>6</v>
      </c>
      <c r="BA17" s="3">
        <f t="shared" si="17"/>
        <v>9</v>
      </c>
      <c r="BB17" s="22">
        <f t="shared" si="18"/>
        <v>22</v>
      </c>
      <c r="BG17" s="132" t="s">
        <v>132</v>
      </c>
      <c r="BH17" s="105" t="s">
        <v>117</v>
      </c>
    </row>
    <row r="18" spans="2:60" ht="15">
      <c r="B18" s="121" t="s">
        <v>11</v>
      </c>
      <c r="C18" s="4"/>
      <c r="D18" s="4"/>
      <c r="E18" s="4"/>
      <c r="F18" s="50"/>
      <c r="G18" s="4"/>
      <c r="H18" s="4"/>
      <c r="I18" s="4"/>
      <c r="J18" s="4"/>
      <c r="K18" s="4"/>
      <c r="L18" s="4"/>
      <c r="M18" s="4"/>
      <c r="N18" s="4"/>
      <c r="O18" s="4"/>
      <c r="P18" s="57"/>
      <c r="Q18" s="47"/>
      <c r="R18" s="57"/>
      <c r="S18" s="57"/>
      <c r="T18" s="47"/>
      <c r="U18" s="57"/>
      <c r="V18" s="47"/>
      <c r="W18" s="57"/>
      <c r="X18" s="66"/>
      <c r="Y18" s="47"/>
      <c r="Z18" s="57"/>
      <c r="AA18" s="47"/>
      <c r="AB18" s="57"/>
      <c r="AC18" s="57"/>
      <c r="AD18" s="47"/>
      <c r="AE18" s="57"/>
      <c r="AF18" s="46"/>
      <c r="AG18" s="76"/>
      <c r="AH18" s="48"/>
      <c r="AI18" s="48"/>
      <c r="AJ18" s="48"/>
      <c r="AK18" s="48"/>
      <c r="AL18" s="47"/>
      <c r="AM18" s="76"/>
      <c r="AN18" s="47"/>
      <c r="AO18" s="76"/>
      <c r="AP18" s="48"/>
      <c r="AQ18" s="47"/>
      <c r="AR18" s="76"/>
      <c r="AS18" s="48"/>
      <c r="AT18" s="47"/>
      <c r="AU18" s="57"/>
      <c r="AV18" s="46"/>
      <c r="AW18" s="47"/>
      <c r="AX18" s="57"/>
      <c r="AY18" s="57"/>
      <c r="AZ18" s="46"/>
      <c r="BA18" s="4"/>
      <c r="BB18" s="24"/>
      <c r="BG18" s="132">
        <v>2</v>
      </c>
      <c r="BH18" s="102">
        <v>0.2</v>
      </c>
    </row>
    <row r="19" spans="2:60" ht="15">
      <c r="B19" s="122" t="s">
        <v>66</v>
      </c>
      <c r="C19" s="9">
        <v>36</v>
      </c>
      <c r="D19" s="9" t="s">
        <v>152</v>
      </c>
      <c r="E19" s="16">
        <v>53</v>
      </c>
      <c r="F19" s="49">
        <v>16.6</v>
      </c>
      <c r="G19" s="16" t="s">
        <v>64</v>
      </c>
      <c r="H19" s="16" t="s">
        <v>64</v>
      </c>
      <c r="I19" s="16" t="s">
        <v>64</v>
      </c>
      <c r="J19" s="9" t="s">
        <v>64</v>
      </c>
      <c r="K19" s="9" t="s">
        <v>15</v>
      </c>
      <c r="L19" s="9" t="s">
        <v>140</v>
      </c>
      <c r="M19" s="9">
        <v>1965</v>
      </c>
      <c r="N19" s="9">
        <v>490</v>
      </c>
      <c r="O19" s="9">
        <v>26</v>
      </c>
      <c r="P19" s="56">
        <v>39.51</v>
      </c>
      <c r="Q19" s="35" t="s">
        <v>34</v>
      </c>
      <c r="R19" s="82">
        <f>IF(ISBLANK($D19),"",IF(ISBLANK(P19),"",IF(Q19="x",MIN(ABS($BG$5-P19),5),IF(Q19="",MIN(ABS($BG$5-P19)+$BG$23,5+$BG$23),"Fehler"))))</f>
        <v>5</v>
      </c>
      <c r="S19" s="60">
        <v>20</v>
      </c>
      <c r="T19" s="39"/>
      <c r="U19" s="80">
        <f>IF(ISBLANK($D19),"",IF(ISBLANK(S19),"",IF(T19="x",MIN(ABS($BG$6-S19),5),IF(T19="",MIN(ABS($BG$6-S19)+$BG$23,5+$BG$23),"Fehler"))))</f>
        <v>50</v>
      </c>
      <c r="V19" s="35"/>
      <c r="W19" s="82">
        <f>IF(ISBLANK($D19),"",IF(V19="x",0,IF(V19="",$BG$23,"Fehler")))</f>
        <v>50</v>
      </c>
      <c r="X19" s="65">
        <v>0</v>
      </c>
      <c r="Y19" s="39"/>
      <c r="Z19" s="80">
        <f>IF(ISBLANK($D19),"",IF(ISBLANK(X19),"",IF(Y19="x",ABS($BG$8-X19)*$BH$8,IF(Y19="",ABS($BG$8-X19)*$BH$8+$BG$23,"Fehler"))))</f>
        <v>50.4</v>
      </c>
      <c r="AA19" s="42"/>
      <c r="AB19" s="82">
        <f>IF(ISBLANK($D19),"",IF(AA19="x",0,IF(AA19="",$BG$23,"Fehler")))</f>
        <v>50</v>
      </c>
      <c r="AC19" s="60">
        <v>20</v>
      </c>
      <c r="AD19" s="39"/>
      <c r="AE19" s="80">
        <f>IF(ISBLANK($D19),"",IF(ISBLANK(AC19),"",IF(AD19="x",MIN(ABS($BG$10-AC19),5),IF(AD19="",MIN(ABS($BG$10-AC19)+$BG$23,5+$BG$23),"Fehler"))))</f>
        <v>50</v>
      </c>
      <c r="AF19" s="10"/>
      <c r="AG19" s="75">
        <f>IF(ISBLANK($D19),"",-SUM(R19,U19,W19,Z19,AB19,AE19))</f>
        <v>-255.4</v>
      </c>
      <c r="AH19" s="3">
        <f>IF(ISBLANK($D19),"",RANK($AG19,AG$19:AG$19))</f>
        <v>1</v>
      </c>
      <c r="AI19" s="3">
        <f>IF(ISBLANK($D19),"",RANK($AG19,AG$4:AG$30))</f>
        <v>22</v>
      </c>
      <c r="AJ19" s="70">
        <f>IF(ISBLANK($D19),"",RANK($AG19,AG$4:AG$75))</f>
        <v>62</v>
      </c>
      <c r="AK19" s="69">
        <v>198</v>
      </c>
      <c r="AL19" s="42" t="s">
        <v>34</v>
      </c>
      <c r="AM19" s="89">
        <f>IF(ISBLANK($D19),"",IF(ISBLANK(AK19),"",IF(AL19="x",ABS($BG$12-AK19)/$BH$14,IF(AL19="",ABS($BG$12-AK19)/$BH$14+$BG$23,"Fehler"))))</f>
        <v>26.5</v>
      </c>
      <c r="AN19" s="39" t="s">
        <v>34</v>
      </c>
      <c r="AO19" s="80">
        <f>IF(ISBLANK($D19),"",IF(AN19="x",0,IF(AN19="",$BG$23,"Fehler")))</f>
        <v>0</v>
      </c>
      <c r="AP19" s="28">
        <v>125</v>
      </c>
      <c r="AQ19" s="42" t="s">
        <v>34</v>
      </c>
      <c r="AR19" s="82">
        <f>IF(ISBLANK($D19),"",IF(ISBLANK(AP19),"",IF(AQ19="x",ABS($BG$14-AP19)/$BH$14,IF(AQ19="",ABS($BG$14-AP19)/$BH$14+$BG$23,"Fehler"))))</f>
        <v>47</v>
      </c>
      <c r="AS19" s="9">
        <v>240</v>
      </c>
      <c r="AT19" s="38" t="s">
        <v>34</v>
      </c>
      <c r="AU19" s="80">
        <f>IF(ISBLANK($D19),"",IF(ISBLANK(AS19),"",IF(AT19="x",ABS($BG$16-AS19)/$BH$16,IF(AT19="",ABS($BG$16-AS19)/$BH$16+$BG$23,"Fehler"))))</f>
        <v>11</v>
      </c>
      <c r="AV19" s="32">
        <v>2</v>
      </c>
      <c r="AW19" s="44" t="s">
        <v>34</v>
      </c>
      <c r="AX19" s="89">
        <f>IF(ISBLANK($D19),"",IF(ISBLANK(AV19),"",IF(AW19="x",ABS($BG$18-AV19)/$BH$18,IF(AW19="",ABS($BG$18-AV19)/$BH$18+$BG$23,"Fehler"))))</f>
        <v>0</v>
      </c>
      <c r="AY19" s="87">
        <f>IF(ISBLANK($D19),"",-SUM(AM19,AO19,AR19,AU19,AX19))</f>
        <v>-84.5</v>
      </c>
      <c r="AZ19" s="3">
        <f>IF(ISBLANK($D19),"",RANK($AY19,AY$19:AY$19))</f>
        <v>1</v>
      </c>
      <c r="BA19" s="3">
        <f>IF(ISBLANK($D19),"",RANK($AY19,AY$4:AY$30))</f>
        <v>3</v>
      </c>
      <c r="BB19" s="22">
        <f>IF(ISBLANK($D19),"",RANK($AY19,AY$4:AY$75))</f>
        <v>8</v>
      </c>
      <c r="BG19" s="132"/>
      <c r="BH19" s="100"/>
    </row>
    <row r="20" spans="2:60" ht="15">
      <c r="B20" s="121" t="s">
        <v>12</v>
      </c>
      <c r="C20" s="4"/>
      <c r="D20" s="4"/>
      <c r="E20" s="4"/>
      <c r="F20" s="50"/>
      <c r="G20" s="4"/>
      <c r="H20" s="4"/>
      <c r="I20" s="4"/>
      <c r="J20" s="4"/>
      <c r="K20" s="4"/>
      <c r="L20" s="4"/>
      <c r="M20" s="4"/>
      <c r="N20" s="4"/>
      <c r="O20" s="4"/>
      <c r="P20" s="57"/>
      <c r="Q20" s="47"/>
      <c r="R20" s="57"/>
      <c r="S20" s="57"/>
      <c r="T20" s="47"/>
      <c r="U20" s="57"/>
      <c r="V20" s="47"/>
      <c r="W20" s="57"/>
      <c r="X20" s="66"/>
      <c r="Y20" s="47"/>
      <c r="Z20" s="57"/>
      <c r="AA20" s="47"/>
      <c r="AB20" s="57"/>
      <c r="AC20" s="57"/>
      <c r="AD20" s="47"/>
      <c r="AE20" s="57"/>
      <c r="AF20" s="46"/>
      <c r="AG20" s="76"/>
      <c r="AH20" s="48"/>
      <c r="AI20" s="48"/>
      <c r="AJ20" s="48"/>
      <c r="AK20" s="48"/>
      <c r="AL20" s="47"/>
      <c r="AM20" s="76"/>
      <c r="AN20" s="47"/>
      <c r="AO20" s="76"/>
      <c r="AP20" s="48"/>
      <c r="AQ20" s="47"/>
      <c r="AR20" s="76"/>
      <c r="AS20" s="48"/>
      <c r="AT20" s="47"/>
      <c r="AU20" s="57"/>
      <c r="AV20" s="46"/>
      <c r="AW20" s="47"/>
      <c r="AX20" s="57"/>
      <c r="AY20" s="57"/>
      <c r="AZ20" s="46"/>
      <c r="BA20" s="4"/>
      <c r="BB20" s="24"/>
      <c r="BG20" s="132"/>
      <c r="BH20" s="100"/>
    </row>
    <row r="21" spans="2:60" ht="15">
      <c r="B21" s="122" t="s">
        <v>25</v>
      </c>
      <c r="C21" s="9">
        <v>41</v>
      </c>
      <c r="D21" s="9" t="s">
        <v>153</v>
      </c>
      <c r="E21" s="16">
        <v>60</v>
      </c>
      <c r="F21" s="49">
        <v>31.9</v>
      </c>
      <c r="G21" s="16" t="s">
        <v>64</v>
      </c>
      <c r="H21" s="16" t="s">
        <v>64</v>
      </c>
      <c r="I21" s="16" t="s">
        <v>64</v>
      </c>
      <c r="J21" s="9" t="s">
        <v>64</v>
      </c>
      <c r="K21" s="9" t="s">
        <v>27</v>
      </c>
      <c r="L21" s="9" t="s">
        <v>154</v>
      </c>
      <c r="M21" s="9">
        <v>1987</v>
      </c>
      <c r="N21" s="9">
        <v>499</v>
      </c>
      <c r="O21" s="9">
        <v>44</v>
      </c>
      <c r="P21" s="56">
        <v>50</v>
      </c>
      <c r="Q21" s="35"/>
      <c r="R21" s="82">
        <f aca="true" t="shared" si="19" ref="R21:R28">IF(ISBLANK($D21),"",IF(ISBLANK(P21),"",IF(Q21="x",MIN(ABS($BG$5-P21),5),IF(Q21="",MIN(ABS($BG$5-P21)+$BG$23,5+$BG$23),"Fehler"))))</f>
        <v>50</v>
      </c>
      <c r="S21" s="60">
        <v>20</v>
      </c>
      <c r="T21" s="39"/>
      <c r="U21" s="80">
        <f aca="true" t="shared" si="20" ref="U21:U28">IF(ISBLANK($D21),"",IF(ISBLANK(S21),"",IF(T21="x",MIN(ABS($BG$6-S21),5),IF(T21="",MIN(ABS($BG$6-S21)+$BG$23,5+$BG$23),"Fehler"))))</f>
        <v>50</v>
      </c>
      <c r="V21" s="35"/>
      <c r="W21" s="82">
        <f aca="true" t="shared" si="21" ref="W21:W28">IF(ISBLANK($D21),"",IF(V21="x",0,IF(V21="",$BG$23,"Fehler")))</f>
        <v>50</v>
      </c>
      <c r="X21" s="65">
        <v>2</v>
      </c>
      <c r="Y21" s="39" t="s">
        <v>34</v>
      </c>
      <c r="Z21" s="80">
        <f aca="true" t="shared" si="22" ref="Z21:Z28">IF(ISBLANK($D21),"",IF(ISBLANK(X21),"",IF(Y21="x",ABS($BG$8-X21)*$BH$8,IF(Y21="",ABS($BG$8-X21)*$BH$8+$BG$23,"Fehler"))))</f>
        <v>0.2</v>
      </c>
      <c r="AA21" s="42"/>
      <c r="AB21" s="82">
        <f aca="true" t="shared" si="23" ref="AB21:AB28">IF(ISBLANK($D21),"",IF(AA21="x",0,IF(AA21="",$BG$23,"Fehler")))</f>
        <v>50</v>
      </c>
      <c r="AC21" s="60">
        <v>20</v>
      </c>
      <c r="AD21" s="39"/>
      <c r="AE21" s="80">
        <f aca="true" t="shared" si="24" ref="AE21:AE28">IF(ISBLANK($D21),"",IF(ISBLANK(AC21),"",IF(AD21="x",MIN(ABS($BG$10-AC21),5),IF(AD21="",MIN(ABS($BG$10-AC21)+$BG$23,5+$BG$23),"Fehler"))))</f>
        <v>50</v>
      </c>
      <c r="AF21" s="10"/>
      <c r="AG21" s="75">
        <f aca="true" t="shared" si="25" ref="AG21:AG28">IF(ISBLANK($D21),"",-SUM(R21,U21,W21,Z21,AB21,AE21))</f>
        <v>-250.2</v>
      </c>
      <c r="AH21" s="3">
        <f aca="true" t="shared" si="26" ref="AH21:AH28">IF(ISBLANK($D21),"",RANK($AG21,AG$21:AG$28))</f>
        <v>8</v>
      </c>
      <c r="AI21" s="3">
        <f aca="true" t="shared" si="27" ref="AI21:AI28">IF(ISBLANK($D21),"",RANK($AG21,AG$4:AG$30))</f>
        <v>21</v>
      </c>
      <c r="AJ21" s="70">
        <f aca="true" t="shared" si="28" ref="AJ21:AJ28">IF(ISBLANK($D21),"",RANK($AG21,AG$4:AG$75))</f>
        <v>61</v>
      </c>
      <c r="AK21" s="69">
        <v>280</v>
      </c>
      <c r="AL21" s="42" t="s">
        <v>34</v>
      </c>
      <c r="AM21" s="89">
        <f aca="true" t="shared" si="29" ref="AM21:AM28">IF(ISBLANK($D21),"",IF(ISBLANK(AK21),"",IF(AL21="x",ABS($BG$12-AK21)/$BH$14,IF(AL21="",ABS($BG$12-AK21)/$BH$14+$BG$23,"Fehler"))))</f>
        <v>108.5</v>
      </c>
      <c r="AN21" s="39" t="s">
        <v>34</v>
      </c>
      <c r="AO21" s="80">
        <f aca="true" t="shared" si="30" ref="AO21:AO28">IF(ISBLANK($D21),"",IF(AN21="x",0,IF(AN21="",$BG$23,"Fehler")))</f>
        <v>0</v>
      </c>
      <c r="AP21" s="28">
        <v>120</v>
      </c>
      <c r="AQ21" s="42" t="s">
        <v>34</v>
      </c>
      <c r="AR21" s="82">
        <f aca="true" t="shared" si="31" ref="AR21:AR28">IF(ISBLANK($D21),"",IF(ISBLANK(AP21),"",IF(AQ21="x",ABS($BG$14-AP21)/$BH$14,IF(AQ21="",ABS($BG$14-AP21)/$BH$14+$BG$23,"Fehler"))))</f>
        <v>52</v>
      </c>
      <c r="AS21" s="9">
        <v>200</v>
      </c>
      <c r="AT21" s="38" t="s">
        <v>34</v>
      </c>
      <c r="AU21" s="80">
        <f aca="true" t="shared" si="32" ref="AU21:AU28">IF(ISBLANK($D21),"",IF(ISBLANK(AS21),"",IF(AT21="x",ABS($BG$16-AS21)/$BH$16,IF(AT21="",ABS($BG$16-AS21)/$BH$16+$BG$23,"Fehler"))))</f>
        <v>51</v>
      </c>
      <c r="AV21" s="32">
        <v>1</v>
      </c>
      <c r="AW21" s="44" t="s">
        <v>34</v>
      </c>
      <c r="AX21" s="89">
        <f aca="true" t="shared" si="33" ref="AX21:AX28">IF(ISBLANK($D21),"",IF(ISBLANK(AV21),"",IF(AW21="x",ABS($BG$18-AV21)/$BH$18,IF(AW21="",ABS($BG$18-AV21)/$BH$18+$BG$23,"Fehler"))))</f>
        <v>5</v>
      </c>
      <c r="AY21" s="87">
        <f aca="true" t="shared" si="34" ref="AY21:AY28">IF(ISBLANK($D21),"",-SUM(AM21,AO21,AR21,AU21,AX21))</f>
        <v>-216.5</v>
      </c>
      <c r="AZ21" s="3">
        <f aca="true" t="shared" si="35" ref="AZ21:AZ28">IF(ISBLANK($D21),"",RANK($AY21,AY$21:AY$28))</f>
        <v>6</v>
      </c>
      <c r="BA21" s="3">
        <f aca="true" t="shared" si="36" ref="BA21:BA28">IF(ISBLANK($D21),"",RANK($AY21,AY$4:AY$30))</f>
        <v>18</v>
      </c>
      <c r="BB21" s="22">
        <f aca="true" t="shared" si="37" ref="BB21:BB28">IF(ISBLANK($D21),"",RANK($AY21,AY$4:AY$75))</f>
        <v>49</v>
      </c>
      <c r="BG21" s="132"/>
      <c r="BH21" s="100"/>
    </row>
    <row r="22" spans="2:60" ht="15">
      <c r="B22" s="122" t="s">
        <v>25</v>
      </c>
      <c r="C22" s="9">
        <v>42</v>
      </c>
      <c r="D22" s="9" t="s">
        <v>155</v>
      </c>
      <c r="E22" s="16">
        <v>68</v>
      </c>
      <c r="F22" s="49">
        <v>18.3</v>
      </c>
      <c r="G22" s="16" t="s">
        <v>34</v>
      </c>
      <c r="H22" s="16" t="s">
        <v>34</v>
      </c>
      <c r="I22" s="16" t="s">
        <v>34</v>
      </c>
      <c r="J22" s="9" t="s">
        <v>64</v>
      </c>
      <c r="K22" s="9" t="s">
        <v>156</v>
      </c>
      <c r="L22" s="9" t="s">
        <v>157</v>
      </c>
      <c r="M22" s="9">
        <v>1977</v>
      </c>
      <c r="N22" s="9">
        <v>750</v>
      </c>
      <c r="O22" s="9">
        <v>64</v>
      </c>
      <c r="P22" s="56">
        <v>49.95</v>
      </c>
      <c r="Q22" s="35" t="s">
        <v>34</v>
      </c>
      <c r="R22" s="82">
        <f t="shared" si="19"/>
        <v>0.04999999999999716</v>
      </c>
      <c r="S22" s="60">
        <v>19.34</v>
      </c>
      <c r="T22" s="39" t="s">
        <v>34</v>
      </c>
      <c r="U22" s="80">
        <f t="shared" si="20"/>
        <v>0.6600000000000001</v>
      </c>
      <c r="V22" s="35" t="s">
        <v>34</v>
      </c>
      <c r="W22" s="82">
        <f t="shared" si="21"/>
        <v>0</v>
      </c>
      <c r="X22" s="65">
        <v>3</v>
      </c>
      <c r="Y22" s="39" t="s">
        <v>34</v>
      </c>
      <c r="Z22" s="80">
        <f t="shared" si="22"/>
        <v>0.1</v>
      </c>
      <c r="AA22" s="42" t="s">
        <v>34</v>
      </c>
      <c r="AB22" s="82">
        <f t="shared" si="23"/>
        <v>0</v>
      </c>
      <c r="AC22" s="60">
        <v>18.53</v>
      </c>
      <c r="AD22" s="39" t="s">
        <v>34</v>
      </c>
      <c r="AE22" s="80">
        <f t="shared" si="24"/>
        <v>1.4699999999999989</v>
      </c>
      <c r="AF22" s="10"/>
      <c r="AG22" s="75">
        <f t="shared" si="25"/>
        <v>-2.2799999999999963</v>
      </c>
      <c r="AH22" s="3">
        <f t="shared" si="26"/>
        <v>1</v>
      </c>
      <c r="AI22" s="3">
        <f t="shared" si="27"/>
        <v>1</v>
      </c>
      <c r="AJ22" s="70">
        <f t="shared" si="28"/>
        <v>1</v>
      </c>
      <c r="AK22" s="69">
        <v>114</v>
      </c>
      <c r="AL22" s="42" t="s">
        <v>34</v>
      </c>
      <c r="AM22" s="89">
        <f t="shared" si="29"/>
        <v>57.5</v>
      </c>
      <c r="AN22" s="39" t="s">
        <v>34</v>
      </c>
      <c r="AO22" s="80">
        <f t="shared" si="30"/>
        <v>0</v>
      </c>
      <c r="AP22" s="28">
        <v>150</v>
      </c>
      <c r="AQ22" s="42" t="s">
        <v>34</v>
      </c>
      <c r="AR22" s="82">
        <f t="shared" si="31"/>
        <v>22</v>
      </c>
      <c r="AS22" s="9">
        <v>320</v>
      </c>
      <c r="AT22" s="38" t="s">
        <v>34</v>
      </c>
      <c r="AU22" s="80">
        <f t="shared" si="32"/>
        <v>69</v>
      </c>
      <c r="AV22" s="32">
        <v>1</v>
      </c>
      <c r="AW22" s="44" t="s">
        <v>34</v>
      </c>
      <c r="AX22" s="89">
        <f t="shared" si="33"/>
        <v>5</v>
      </c>
      <c r="AY22" s="87">
        <f t="shared" si="34"/>
        <v>-153.5</v>
      </c>
      <c r="AZ22" s="3">
        <f t="shared" si="35"/>
        <v>3</v>
      </c>
      <c r="BA22" s="3">
        <f t="shared" si="36"/>
        <v>11</v>
      </c>
      <c r="BB22" s="22">
        <f t="shared" si="37"/>
        <v>27</v>
      </c>
      <c r="BG22" s="132" t="s">
        <v>134</v>
      </c>
      <c r="BH22" s="100"/>
    </row>
    <row r="23" spans="2:60" ht="15">
      <c r="B23" s="122" t="s">
        <v>25</v>
      </c>
      <c r="C23" s="9">
        <v>43</v>
      </c>
      <c r="D23" s="9" t="s">
        <v>26</v>
      </c>
      <c r="E23" s="16">
        <v>54</v>
      </c>
      <c r="F23" s="49">
        <v>12.2</v>
      </c>
      <c r="G23" s="16" t="s">
        <v>34</v>
      </c>
      <c r="H23" s="16" t="s">
        <v>34</v>
      </c>
      <c r="I23" s="16" t="s">
        <v>34</v>
      </c>
      <c r="J23" s="9" t="s">
        <v>64</v>
      </c>
      <c r="K23" s="9" t="s">
        <v>27</v>
      </c>
      <c r="L23" s="9" t="s">
        <v>28</v>
      </c>
      <c r="M23" s="9">
        <v>1976</v>
      </c>
      <c r="N23" s="9">
        <v>499</v>
      </c>
      <c r="O23" s="9">
        <v>40</v>
      </c>
      <c r="P23" s="56">
        <v>52.88</v>
      </c>
      <c r="Q23" s="35" t="s">
        <v>34</v>
      </c>
      <c r="R23" s="82">
        <f t="shared" si="19"/>
        <v>2.8800000000000026</v>
      </c>
      <c r="S23" s="60">
        <v>13.89</v>
      </c>
      <c r="T23" s="39" t="s">
        <v>34</v>
      </c>
      <c r="U23" s="80">
        <f t="shared" si="20"/>
        <v>5</v>
      </c>
      <c r="V23" s="35" t="s">
        <v>34</v>
      </c>
      <c r="W23" s="82">
        <f t="shared" si="21"/>
        <v>0</v>
      </c>
      <c r="X23" s="65">
        <v>3</v>
      </c>
      <c r="Y23" s="39" t="s">
        <v>34</v>
      </c>
      <c r="Z23" s="80">
        <f t="shared" si="22"/>
        <v>0.1</v>
      </c>
      <c r="AA23" s="42" t="s">
        <v>34</v>
      </c>
      <c r="AB23" s="82">
        <f t="shared" si="23"/>
        <v>0</v>
      </c>
      <c r="AC23" s="60">
        <v>21.33</v>
      </c>
      <c r="AD23" s="39" t="s">
        <v>34</v>
      </c>
      <c r="AE23" s="80">
        <f t="shared" si="24"/>
        <v>1.3299999999999983</v>
      </c>
      <c r="AF23" s="10"/>
      <c r="AG23" s="75">
        <f t="shared" si="25"/>
        <v>-9.31</v>
      </c>
      <c r="AH23" s="3">
        <f t="shared" si="26"/>
        <v>6</v>
      </c>
      <c r="AI23" s="3">
        <f t="shared" si="27"/>
        <v>9</v>
      </c>
      <c r="AJ23" s="70">
        <f t="shared" si="28"/>
        <v>9</v>
      </c>
      <c r="AK23" s="69">
        <v>150</v>
      </c>
      <c r="AL23" s="42" t="s">
        <v>34</v>
      </c>
      <c r="AM23" s="89">
        <f t="shared" si="29"/>
        <v>21.5</v>
      </c>
      <c r="AN23" s="39"/>
      <c r="AO23" s="80">
        <f t="shared" si="30"/>
        <v>50</v>
      </c>
      <c r="AP23" s="28">
        <v>50</v>
      </c>
      <c r="AQ23" s="42" t="s">
        <v>34</v>
      </c>
      <c r="AR23" s="82">
        <f t="shared" si="31"/>
        <v>122</v>
      </c>
      <c r="AS23" s="9">
        <v>200</v>
      </c>
      <c r="AT23" s="38" t="s">
        <v>34</v>
      </c>
      <c r="AU23" s="80">
        <f t="shared" si="32"/>
        <v>51</v>
      </c>
      <c r="AV23" s="32">
        <v>1</v>
      </c>
      <c r="AW23" s="44" t="s">
        <v>34</v>
      </c>
      <c r="AX23" s="89">
        <f t="shared" si="33"/>
        <v>5</v>
      </c>
      <c r="AY23" s="87">
        <f t="shared" si="34"/>
        <v>-249.5</v>
      </c>
      <c r="AZ23" s="3">
        <f t="shared" si="35"/>
        <v>7</v>
      </c>
      <c r="BA23" s="3">
        <f t="shared" si="36"/>
        <v>19</v>
      </c>
      <c r="BB23" s="22">
        <f t="shared" si="37"/>
        <v>54</v>
      </c>
      <c r="BG23" s="133">
        <v>50</v>
      </c>
      <c r="BH23" s="108"/>
    </row>
    <row r="24" spans="2:59" s="106" customFormat="1" ht="15">
      <c r="B24" s="122" t="s">
        <v>25</v>
      </c>
      <c r="C24" s="9">
        <v>44</v>
      </c>
      <c r="D24" s="9" t="s">
        <v>46</v>
      </c>
      <c r="E24" s="16">
        <v>56</v>
      </c>
      <c r="F24" s="49">
        <v>30.1</v>
      </c>
      <c r="G24" s="16"/>
      <c r="H24" s="16" t="s">
        <v>34</v>
      </c>
      <c r="I24" s="16"/>
      <c r="J24" s="9" t="s">
        <v>64</v>
      </c>
      <c r="K24" s="9" t="s">
        <v>27</v>
      </c>
      <c r="L24" s="9" t="s">
        <v>158</v>
      </c>
      <c r="M24" s="9">
        <v>1974</v>
      </c>
      <c r="N24" s="9">
        <v>736</v>
      </c>
      <c r="O24" s="9">
        <v>67</v>
      </c>
      <c r="P24" s="56">
        <v>50.01</v>
      </c>
      <c r="Q24" s="35" t="s">
        <v>34</v>
      </c>
      <c r="R24" s="82">
        <f t="shared" si="19"/>
        <v>0.00999999999999801</v>
      </c>
      <c r="S24" s="60">
        <v>16.98</v>
      </c>
      <c r="T24" s="39" t="s">
        <v>34</v>
      </c>
      <c r="U24" s="80">
        <f t="shared" si="20"/>
        <v>3.0199999999999996</v>
      </c>
      <c r="V24" s="35" t="s">
        <v>34</v>
      </c>
      <c r="W24" s="82">
        <f t="shared" si="21"/>
        <v>0</v>
      </c>
      <c r="X24" s="65">
        <v>3</v>
      </c>
      <c r="Y24" s="39" t="s">
        <v>34</v>
      </c>
      <c r="Z24" s="80">
        <f t="shared" si="22"/>
        <v>0.1</v>
      </c>
      <c r="AA24" s="42" t="s">
        <v>34</v>
      </c>
      <c r="AB24" s="82">
        <f t="shared" si="23"/>
        <v>0</v>
      </c>
      <c r="AC24" s="60">
        <v>20.16</v>
      </c>
      <c r="AD24" s="39" t="s">
        <v>34</v>
      </c>
      <c r="AE24" s="80">
        <f t="shared" si="24"/>
        <v>0.16000000000000014</v>
      </c>
      <c r="AF24" s="10"/>
      <c r="AG24" s="75">
        <f t="shared" si="25"/>
        <v>-3.289999999999998</v>
      </c>
      <c r="AH24" s="3">
        <f t="shared" si="26"/>
        <v>2</v>
      </c>
      <c r="AI24" s="3">
        <f t="shared" si="27"/>
        <v>3</v>
      </c>
      <c r="AJ24" s="70">
        <f t="shared" si="28"/>
        <v>3</v>
      </c>
      <c r="AK24" s="69">
        <v>150</v>
      </c>
      <c r="AL24" s="42" t="s">
        <v>34</v>
      </c>
      <c r="AM24" s="89">
        <f t="shared" si="29"/>
        <v>21.5</v>
      </c>
      <c r="AN24" s="39" t="s">
        <v>34</v>
      </c>
      <c r="AO24" s="80">
        <f t="shared" si="30"/>
        <v>0</v>
      </c>
      <c r="AP24" s="28">
        <v>120</v>
      </c>
      <c r="AQ24" s="42" t="s">
        <v>34</v>
      </c>
      <c r="AR24" s="82">
        <f t="shared" si="31"/>
        <v>52</v>
      </c>
      <c r="AS24" s="9">
        <v>330</v>
      </c>
      <c r="AT24" s="38" t="s">
        <v>34</v>
      </c>
      <c r="AU24" s="80">
        <f t="shared" si="32"/>
        <v>79</v>
      </c>
      <c r="AV24" s="32">
        <v>1</v>
      </c>
      <c r="AW24" s="44" t="s">
        <v>34</v>
      </c>
      <c r="AX24" s="89">
        <f t="shared" si="33"/>
        <v>5</v>
      </c>
      <c r="AY24" s="87">
        <f t="shared" si="34"/>
        <v>-157.5</v>
      </c>
      <c r="AZ24" s="3">
        <f t="shared" si="35"/>
        <v>4</v>
      </c>
      <c r="BA24" s="3">
        <f t="shared" si="36"/>
        <v>13</v>
      </c>
      <c r="BB24" s="22">
        <f t="shared" si="37"/>
        <v>29</v>
      </c>
      <c r="BG24" s="116"/>
    </row>
    <row r="25" spans="2:54" ht="15">
      <c r="B25" s="122" t="s">
        <v>25</v>
      </c>
      <c r="C25" s="9">
        <v>45</v>
      </c>
      <c r="D25" s="9" t="s">
        <v>159</v>
      </c>
      <c r="E25" s="16">
        <v>69</v>
      </c>
      <c r="F25" s="49">
        <v>36.9</v>
      </c>
      <c r="G25" s="16"/>
      <c r="H25" s="16"/>
      <c r="I25" s="16"/>
      <c r="J25" s="9" t="s">
        <v>70</v>
      </c>
      <c r="K25" s="9" t="s">
        <v>15</v>
      </c>
      <c r="L25" s="9" t="s">
        <v>160</v>
      </c>
      <c r="M25" s="9">
        <v>1980</v>
      </c>
      <c r="N25" s="9">
        <v>800</v>
      </c>
      <c r="O25" s="9">
        <v>50</v>
      </c>
      <c r="P25" s="56">
        <v>60.96</v>
      </c>
      <c r="Q25" s="35" t="s">
        <v>34</v>
      </c>
      <c r="R25" s="82">
        <f t="shared" si="19"/>
        <v>5</v>
      </c>
      <c r="S25" s="60">
        <v>19.57</v>
      </c>
      <c r="T25" s="39" t="s">
        <v>34</v>
      </c>
      <c r="U25" s="80">
        <f t="shared" si="20"/>
        <v>0.4299999999999997</v>
      </c>
      <c r="V25" s="35" t="s">
        <v>34</v>
      </c>
      <c r="W25" s="82">
        <f t="shared" si="21"/>
        <v>0</v>
      </c>
      <c r="X25" s="65">
        <v>3</v>
      </c>
      <c r="Y25" s="39" t="s">
        <v>34</v>
      </c>
      <c r="Z25" s="80">
        <f t="shared" si="22"/>
        <v>0.1</v>
      </c>
      <c r="AA25" s="42" t="s">
        <v>34</v>
      </c>
      <c r="AB25" s="82">
        <f t="shared" si="23"/>
        <v>0</v>
      </c>
      <c r="AC25" s="60">
        <v>19.07</v>
      </c>
      <c r="AD25" s="39" t="s">
        <v>34</v>
      </c>
      <c r="AE25" s="80">
        <f t="shared" si="24"/>
        <v>0.9299999999999997</v>
      </c>
      <c r="AF25" s="10"/>
      <c r="AG25" s="75">
        <f t="shared" si="25"/>
        <v>-6.459999999999999</v>
      </c>
      <c r="AH25" s="3">
        <f t="shared" si="26"/>
        <v>4</v>
      </c>
      <c r="AI25" s="3">
        <f t="shared" si="27"/>
        <v>7</v>
      </c>
      <c r="AJ25" s="70">
        <f t="shared" si="28"/>
        <v>7</v>
      </c>
      <c r="AK25" s="69">
        <v>185</v>
      </c>
      <c r="AL25" s="42" t="s">
        <v>34</v>
      </c>
      <c r="AM25" s="89">
        <f t="shared" si="29"/>
        <v>13.5</v>
      </c>
      <c r="AN25" s="39" t="s">
        <v>34</v>
      </c>
      <c r="AO25" s="80">
        <f t="shared" si="30"/>
        <v>0</v>
      </c>
      <c r="AP25" s="28">
        <v>130</v>
      </c>
      <c r="AQ25" s="42" t="s">
        <v>34</v>
      </c>
      <c r="AR25" s="82">
        <f t="shared" si="31"/>
        <v>42</v>
      </c>
      <c r="AS25" s="9">
        <v>160</v>
      </c>
      <c r="AT25" s="38" t="s">
        <v>34</v>
      </c>
      <c r="AU25" s="80">
        <f t="shared" si="32"/>
        <v>91</v>
      </c>
      <c r="AV25" s="32">
        <v>2</v>
      </c>
      <c r="AW25" s="44" t="s">
        <v>34</v>
      </c>
      <c r="AX25" s="89">
        <f t="shared" si="33"/>
        <v>0</v>
      </c>
      <c r="AY25" s="87">
        <f t="shared" si="34"/>
        <v>-146.5</v>
      </c>
      <c r="AZ25" s="3">
        <f t="shared" si="35"/>
        <v>2</v>
      </c>
      <c r="BA25" s="3">
        <f t="shared" si="36"/>
        <v>10</v>
      </c>
      <c r="BB25" s="22">
        <f t="shared" si="37"/>
        <v>26</v>
      </c>
    </row>
    <row r="26" spans="2:54" ht="15">
      <c r="B26" s="122" t="s">
        <v>25</v>
      </c>
      <c r="C26" s="9">
        <v>46</v>
      </c>
      <c r="D26" s="9" t="s">
        <v>71</v>
      </c>
      <c r="E26" s="16">
        <v>62</v>
      </c>
      <c r="F26" s="49">
        <v>69.7</v>
      </c>
      <c r="G26" s="16"/>
      <c r="H26" s="16"/>
      <c r="I26" s="16"/>
      <c r="J26" s="9"/>
      <c r="K26" s="9" t="s">
        <v>15</v>
      </c>
      <c r="L26" s="9" t="s">
        <v>161</v>
      </c>
      <c r="M26" s="9">
        <v>1971</v>
      </c>
      <c r="N26" s="9">
        <v>500</v>
      </c>
      <c r="O26" s="9">
        <v>32</v>
      </c>
      <c r="P26" s="56">
        <v>50.66</v>
      </c>
      <c r="Q26" s="35" t="s">
        <v>34</v>
      </c>
      <c r="R26" s="82">
        <f t="shared" si="19"/>
        <v>0.6599999999999966</v>
      </c>
      <c r="S26" s="60">
        <v>18.46</v>
      </c>
      <c r="T26" s="39" t="s">
        <v>34</v>
      </c>
      <c r="U26" s="80">
        <f t="shared" si="20"/>
        <v>1.5399999999999991</v>
      </c>
      <c r="V26" s="35"/>
      <c r="W26" s="82">
        <f t="shared" si="21"/>
        <v>50</v>
      </c>
      <c r="X26" s="65">
        <v>4</v>
      </c>
      <c r="Y26" s="39" t="s">
        <v>34</v>
      </c>
      <c r="Z26" s="80">
        <f t="shared" si="22"/>
        <v>0</v>
      </c>
      <c r="AA26" s="42" t="s">
        <v>34</v>
      </c>
      <c r="AB26" s="82">
        <f t="shared" si="23"/>
        <v>0</v>
      </c>
      <c r="AC26" s="60">
        <v>19.85</v>
      </c>
      <c r="AD26" s="39" t="s">
        <v>34</v>
      </c>
      <c r="AE26" s="80">
        <f t="shared" si="24"/>
        <v>0.14999999999999858</v>
      </c>
      <c r="AF26" s="10"/>
      <c r="AG26" s="75">
        <f t="shared" si="25"/>
        <v>-52.349999999999994</v>
      </c>
      <c r="AH26" s="3">
        <f t="shared" si="26"/>
        <v>7</v>
      </c>
      <c r="AI26" s="3">
        <f t="shared" si="27"/>
        <v>14</v>
      </c>
      <c r="AJ26" s="70">
        <f t="shared" si="28"/>
        <v>28</v>
      </c>
      <c r="AK26" s="69">
        <v>215</v>
      </c>
      <c r="AL26" s="42" t="s">
        <v>34</v>
      </c>
      <c r="AM26" s="89">
        <f t="shared" si="29"/>
        <v>43.5</v>
      </c>
      <c r="AN26" s="39" t="s">
        <v>34</v>
      </c>
      <c r="AO26" s="80">
        <f t="shared" si="30"/>
        <v>0</v>
      </c>
      <c r="AP26" s="28">
        <v>120</v>
      </c>
      <c r="AQ26" s="42" t="s">
        <v>34</v>
      </c>
      <c r="AR26" s="82">
        <f t="shared" si="31"/>
        <v>52</v>
      </c>
      <c r="AS26" s="9">
        <v>140</v>
      </c>
      <c r="AT26" s="38" t="s">
        <v>34</v>
      </c>
      <c r="AU26" s="80">
        <f t="shared" si="32"/>
        <v>111</v>
      </c>
      <c r="AV26" s="32">
        <v>1</v>
      </c>
      <c r="AW26" s="44" t="s">
        <v>34</v>
      </c>
      <c r="AX26" s="89">
        <f t="shared" si="33"/>
        <v>5</v>
      </c>
      <c r="AY26" s="87">
        <f t="shared" si="34"/>
        <v>-211.5</v>
      </c>
      <c r="AZ26" s="3">
        <f t="shared" si="35"/>
        <v>5</v>
      </c>
      <c r="BA26" s="3">
        <f t="shared" si="36"/>
        <v>16</v>
      </c>
      <c r="BB26" s="22">
        <f t="shared" si="37"/>
        <v>45</v>
      </c>
    </row>
    <row r="27" spans="2:54" ht="15">
      <c r="B27" s="122" t="s">
        <v>25</v>
      </c>
      <c r="C27" s="9">
        <v>47</v>
      </c>
      <c r="D27" s="9" t="s">
        <v>162</v>
      </c>
      <c r="E27" s="16">
        <v>60</v>
      </c>
      <c r="F27" s="49">
        <v>38.5</v>
      </c>
      <c r="G27" s="16"/>
      <c r="H27" s="16"/>
      <c r="I27" s="16"/>
      <c r="J27" s="9"/>
      <c r="K27" s="9" t="s">
        <v>15</v>
      </c>
      <c r="L27" s="9" t="s">
        <v>163</v>
      </c>
      <c r="M27" s="9">
        <v>1974</v>
      </c>
      <c r="N27" s="9">
        <v>971</v>
      </c>
      <c r="O27" s="9">
        <v>67</v>
      </c>
      <c r="P27" s="56">
        <v>49.68</v>
      </c>
      <c r="Q27" s="35" t="s">
        <v>34</v>
      </c>
      <c r="R27" s="82">
        <f t="shared" si="19"/>
        <v>0.3200000000000003</v>
      </c>
      <c r="S27" s="60">
        <v>17.82</v>
      </c>
      <c r="T27" s="39" t="s">
        <v>34</v>
      </c>
      <c r="U27" s="80">
        <f t="shared" si="20"/>
        <v>2.1799999999999997</v>
      </c>
      <c r="V27" s="35" t="s">
        <v>34</v>
      </c>
      <c r="W27" s="82">
        <f t="shared" si="21"/>
        <v>0</v>
      </c>
      <c r="X27" s="65">
        <v>3</v>
      </c>
      <c r="Y27" s="39" t="s">
        <v>34</v>
      </c>
      <c r="Z27" s="80">
        <f t="shared" si="22"/>
        <v>0.1</v>
      </c>
      <c r="AA27" s="42" t="s">
        <v>34</v>
      </c>
      <c r="AB27" s="82">
        <f t="shared" si="23"/>
        <v>0</v>
      </c>
      <c r="AC27" s="60">
        <v>18.27</v>
      </c>
      <c r="AD27" s="39" t="s">
        <v>34</v>
      </c>
      <c r="AE27" s="80">
        <f t="shared" si="24"/>
        <v>1.7300000000000004</v>
      </c>
      <c r="AF27" s="10"/>
      <c r="AG27" s="75">
        <f t="shared" si="25"/>
        <v>-4.33</v>
      </c>
      <c r="AH27" s="3">
        <f t="shared" si="26"/>
        <v>3</v>
      </c>
      <c r="AI27" s="3">
        <f t="shared" si="27"/>
        <v>4</v>
      </c>
      <c r="AJ27" s="70">
        <f t="shared" si="28"/>
        <v>4</v>
      </c>
      <c r="AK27" s="69">
        <v>150</v>
      </c>
      <c r="AL27" s="42" t="s">
        <v>34</v>
      </c>
      <c r="AM27" s="89">
        <f t="shared" si="29"/>
        <v>21.5</v>
      </c>
      <c r="AN27" s="39" t="s">
        <v>34</v>
      </c>
      <c r="AO27" s="80">
        <f t="shared" si="30"/>
        <v>0</v>
      </c>
      <c r="AP27" s="28">
        <v>140</v>
      </c>
      <c r="AQ27" s="42" t="s">
        <v>34</v>
      </c>
      <c r="AR27" s="82">
        <f t="shared" si="31"/>
        <v>32</v>
      </c>
      <c r="AS27" s="9">
        <v>300</v>
      </c>
      <c r="AT27" s="38" t="s">
        <v>34</v>
      </c>
      <c r="AU27" s="80">
        <f t="shared" si="32"/>
        <v>49</v>
      </c>
      <c r="AV27" s="32">
        <v>1</v>
      </c>
      <c r="AW27" s="44" t="s">
        <v>34</v>
      </c>
      <c r="AX27" s="89">
        <f t="shared" si="33"/>
        <v>5</v>
      </c>
      <c r="AY27" s="87">
        <f t="shared" si="34"/>
        <v>-107.5</v>
      </c>
      <c r="AZ27" s="3">
        <f t="shared" si="35"/>
        <v>1</v>
      </c>
      <c r="BA27" s="3">
        <f t="shared" si="36"/>
        <v>7</v>
      </c>
      <c r="BB27" s="22">
        <f t="shared" si="37"/>
        <v>18</v>
      </c>
    </row>
    <row r="28" spans="2:54" ht="14.25" customHeight="1">
      <c r="B28" s="122" t="s">
        <v>25</v>
      </c>
      <c r="C28" s="9">
        <v>48</v>
      </c>
      <c r="D28" s="9" t="s">
        <v>164</v>
      </c>
      <c r="E28" s="16">
        <v>65</v>
      </c>
      <c r="F28" s="49">
        <v>53.9</v>
      </c>
      <c r="G28" s="16"/>
      <c r="H28" s="16"/>
      <c r="I28" s="16"/>
      <c r="J28" s="9"/>
      <c r="K28" s="9" t="s">
        <v>146</v>
      </c>
      <c r="L28" s="9" t="s">
        <v>165</v>
      </c>
      <c r="M28" s="9">
        <v>1971</v>
      </c>
      <c r="N28" s="9">
        <v>750</v>
      </c>
      <c r="O28" s="9">
        <v>50</v>
      </c>
      <c r="P28" s="56">
        <v>60.71</v>
      </c>
      <c r="Q28" s="35" t="s">
        <v>34</v>
      </c>
      <c r="R28" s="82">
        <f t="shared" si="19"/>
        <v>5</v>
      </c>
      <c r="S28" s="60">
        <v>19.45</v>
      </c>
      <c r="T28" s="39" t="s">
        <v>34</v>
      </c>
      <c r="U28" s="80">
        <f t="shared" si="20"/>
        <v>0.5500000000000007</v>
      </c>
      <c r="V28" s="35" t="s">
        <v>34</v>
      </c>
      <c r="W28" s="82">
        <f t="shared" si="21"/>
        <v>0</v>
      </c>
      <c r="X28" s="65">
        <v>2</v>
      </c>
      <c r="Y28" s="39" t="s">
        <v>34</v>
      </c>
      <c r="Z28" s="80">
        <f t="shared" si="22"/>
        <v>0.2</v>
      </c>
      <c r="AA28" s="42" t="s">
        <v>34</v>
      </c>
      <c r="AB28" s="82">
        <f t="shared" si="23"/>
        <v>0</v>
      </c>
      <c r="AC28" s="60">
        <v>23.12</v>
      </c>
      <c r="AD28" s="39" t="s">
        <v>34</v>
      </c>
      <c r="AE28" s="80">
        <f t="shared" si="24"/>
        <v>3.120000000000001</v>
      </c>
      <c r="AF28" s="10"/>
      <c r="AG28" s="75">
        <f t="shared" si="25"/>
        <v>-8.870000000000001</v>
      </c>
      <c r="AH28" s="3">
        <f t="shared" si="26"/>
        <v>5</v>
      </c>
      <c r="AI28" s="3">
        <f t="shared" si="27"/>
        <v>8</v>
      </c>
      <c r="AJ28" s="70">
        <f t="shared" si="28"/>
        <v>8</v>
      </c>
      <c r="AK28" s="69">
        <v>245</v>
      </c>
      <c r="AL28" s="42" t="s">
        <v>34</v>
      </c>
      <c r="AM28" s="89">
        <f t="shared" si="29"/>
        <v>73.5</v>
      </c>
      <c r="AN28" s="39" t="s">
        <v>34</v>
      </c>
      <c r="AO28" s="80">
        <f t="shared" si="30"/>
        <v>0</v>
      </c>
      <c r="AP28" s="28">
        <v>76</v>
      </c>
      <c r="AQ28" s="42" t="s">
        <v>34</v>
      </c>
      <c r="AR28" s="82">
        <f t="shared" si="31"/>
        <v>96</v>
      </c>
      <c r="AS28" s="9">
        <v>125</v>
      </c>
      <c r="AT28" s="38" t="s">
        <v>34</v>
      </c>
      <c r="AU28" s="80">
        <f t="shared" si="32"/>
        <v>126</v>
      </c>
      <c r="AV28" s="32">
        <v>1</v>
      </c>
      <c r="AW28" s="44" t="s">
        <v>34</v>
      </c>
      <c r="AX28" s="89">
        <f t="shared" si="33"/>
        <v>5</v>
      </c>
      <c r="AY28" s="87">
        <f t="shared" si="34"/>
        <v>-300.5</v>
      </c>
      <c r="AZ28" s="3">
        <f t="shared" si="35"/>
        <v>8</v>
      </c>
      <c r="BA28" s="3">
        <f t="shared" si="36"/>
        <v>22</v>
      </c>
      <c r="BB28" s="22">
        <f t="shared" si="37"/>
        <v>61</v>
      </c>
    </row>
    <row r="29" spans="2:54" ht="15">
      <c r="B29" s="121" t="s">
        <v>81</v>
      </c>
      <c r="C29" s="4"/>
      <c r="D29" s="4"/>
      <c r="E29" s="4"/>
      <c r="F29" s="50"/>
      <c r="G29" s="4"/>
      <c r="H29" s="4"/>
      <c r="I29" s="4"/>
      <c r="J29" s="4"/>
      <c r="K29" s="4"/>
      <c r="L29" s="4"/>
      <c r="M29" s="4"/>
      <c r="N29" s="4"/>
      <c r="O29" s="4"/>
      <c r="P29" s="57"/>
      <c r="Q29" s="47"/>
      <c r="R29" s="57"/>
      <c r="S29" s="57"/>
      <c r="T29" s="47"/>
      <c r="U29" s="57"/>
      <c r="V29" s="47"/>
      <c r="W29" s="57"/>
      <c r="X29" s="66"/>
      <c r="Y29" s="47"/>
      <c r="Z29" s="57"/>
      <c r="AA29" s="47"/>
      <c r="AB29" s="57"/>
      <c r="AC29" s="57"/>
      <c r="AD29" s="47"/>
      <c r="AE29" s="57"/>
      <c r="AF29" s="46"/>
      <c r="AG29" s="57"/>
      <c r="AH29" s="48"/>
      <c r="AI29" s="48"/>
      <c r="AJ29" s="48"/>
      <c r="AK29" s="48"/>
      <c r="AL29" s="47"/>
      <c r="AM29" s="76"/>
      <c r="AN29" s="47"/>
      <c r="AO29" s="76"/>
      <c r="AP29" s="48"/>
      <c r="AQ29" s="47"/>
      <c r="AR29" s="76"/>
      <c r="AS29" s="48"/>
      <c r="AT29" s="47"/>
      <c r="AU29" s="57"/>
      <c r="AV29" s="46"/>
      <c r="AW29" s="47"/>
      <c r="AX29" s="57"/>
      <c r="AY29" s="57"/>
      <c r="AZ29" s="4"/>
      <c r="BA29" s="4"/>
      <c r="BB29" s="24"/>
    </row>
    <row r="30" spans="2:54" ht="15">
      <c r="B30" s="122" t="s">
        <v>166</v>
      </c>
      <c r="C30" s="9">
        <v>50</v>
      </c>
      <c r="D30" s="9" t="s">
        <v>167</v>
      </c>
      <c r="E30" s="16">
        <v>73</v>
      </c>
      <c r="F30" s="49">
        <v>9.6</v>
      </c>
      <c r="G30" s="16"/>
      <c r="H30" s="16"/>
      <c r="I30" s="16"/>
      <c r="J30" s="9" t="s">
        <v>64</v>
      </c>
      <c r="K30" s="9" t="s">
        <v>168</v>
      </c>
      <c r="L30" s="9" t="s">
        <v>169</v>
      </c>
      <c r="M30" s="9">
        <v>1993</v>
      </c>
      <c r="N30" s="9">
        <v>80</v>
      </c>
      <c r="O30" s="9" t="s">
        <v>170</v>
      </c>
      <c r="P30" s="56">
        <v>64.88</v>
      </c>
      <c r="Q30" s="35" t="s">
        <v>34</v>
      </c>
      <c r="R30" s="82">
        <f>IF(ISBLANK($D30),"",IF(ISBLANK(P30),"",IF(Q30="x",MIN(ABS($BG$5-P30),5),IF(Q30="",MIN(ABS($BG$5-P30)+$BG$23,5+$BG$23),"Fehler"))))</f>
        <v>5</v>
      </c>
      <c r="S30" s="60">
        <v>14.94</v>
      </c>
      <c r="T30" s="39" t="s">
        <v>34</v>
      </c>
      <c r="U30" s="80">
        <f>IF(ISBLANK($D30),"",IF(ISBLANK(S30),"",IF(T30="x",MIN(ABS($BG$6-S30),5),IF(T30="",MIN(ABS($BG$6-S30)+$BG$23,5+$BG$23),"Fehler"))))</f>
        <v>5</v>
      </c>
      <c r="V30" s="35" t="s">
        <v>34</v>
      </c>
      <c r="W30" s="82">
        <f>IF(ISBLANK($D30),"",IF(V30="x",0,IF(V30="",$BG$23,"Fehler")))</f>
        <v>0</v>
      </c>
      <c r="X30" s="65">
        <v>2</v>
      </c>
      <c r="Y30" s="39" t="s">
        <v>34</v>
      </c>
      <c r="Z30" s="80">
        <f>IF(ISBLANK($D30),"",IF(ISBLANK(X30),"",IF(Y30="x",ABS($BG$8-X30)*$BH$8,IF(Y30="",ABS($BG$8-X30)*$BH$8+$BG$23,"Fehler"))))</f>
        <v>0.2</v>
      </c>
      <c r="AA30" s="42"/>
      <c r="AB30" s="82">
        <f>IF(ISBLANK($D30),"",IF(AA30="x",0,IF(AA30="",$BG$23,"Fehler")))</f>
        <v>50</v>
      </c>
      <c r="AC30" s="60">
        <v>20.72</v>
      </c>
      <c r="AD30" s="39" t="s">
        <v>34</v>
      </c>
      <c r="AE30" s="80">
        <f>IF(ISBLANK($D30),"",IF(ISBLANK(AC30),"",IF(AD30="x",MIN(ABS($BG$10-AC30),5),IF(AD30="",MIN(ABS($BG$10-AC30)+$BG$23,5+$BG$23),"Fehler"))))</f>
        <v>0.7199999999999989</v>
      </c>
      <c r="AF30" s="10"/>
      <c r="AG30" s="75">
        <f>IF(ISBLANK($D30),"",-SUM(R30,U30,W30,Z30,AB30,AE30))</f>
        <v>-60.92</v>
      </c>
      <c r="AH30" s="3">
        <f>IF(ISBLANK($D30),"",RANK($AG30,AG$30:AG$30))</f>
        <v>1</v>
      </c>
      <c r="AI30" s="3">
        <f>IF(ISBLANK($D30),"",RANK($AG30,AG$4:AG$30))</f>
        <v>18</v>
      </c>
      <c r="AJ30" s="70">
        <f>IF(ISBLANK($D30),"",RANK($AG30,AG$4:AG$75))</f>
        <v>38</v>
      </c>
      <c r="AK30" s="69">
        <v>115</v>
      </c>
      <c r="AL30" s="42" t="s">
        <v>34</v>
      </c>
      <c r="AM30" s="89">
        <f>IF(ISBLANK($D30),"",IF(ISBLANK(AK30),"",IF(AL30="x",ABS($BG$12-AK30)/$BH$14,IF(AL30="",ABS($BG$12-AK30)/$BH$14+$BG$23,"Fehler"))))</f>
        <v>56.5</v>
      </c>
      <c r="AN30" s="39" t="s">
        <v>34</v>
      </c>
      <c r="AO30" s="80">
        <f>IF(ISBLANK($D30),"",IF(AN30="x",0,IF(AN30="",$BG$23,"Fehler")))</f>
        <v>0</v>
      </c>
      <c r="AP30" s="28">
        <v>160</v>
      </c>
      <c r="AQ30" s="42" t="s">
        <v>34</v>
      </c>
      <c r="AR30" s="82">
        <f>IF(ISBLANK($D30),"",IF(ISBLANK(AP30),"",IF(AQ30="x",ABS($BG$14-AP30)/$BH$14,IF(AQ30="",ABS($BG$14-AP30)/$BH$14+$BG$23,"Fehler"))))</f>
        <v>12</v>
      </c>
      <c r="AS30" s="9">
        <v>260</v>
      </c>
      <c r="AT30" s="38" t="s">
        <v>34</v>
      </c>
      <c r="AU30" s="80">
        <f>IF(ISBLANK($D30),"",IF(ISBLANK(AS30),"",IF(AT30="x",ABS($BG$16-AS30)/$BH$16,IF(AT30="",ABS($BG$16-AS30)/$BH$16+$BG$23,"Fehler"))))</f>
        <v>9</v>
      </c>
      <c r="AV30" s="32">
        <v>0</v>
      </c>
      <c r="AW30" s="44" t="s">
        <v>34</v>
      </c>
      <c r="AX30" s="89">
        <f>IF(ISBLANK($D30),"",IF(ISBLANK(AV30),"",IF(AW30="x",ABS($BG$18-AV30)/$BH$18,IF(AW30="",ABS($BG$18-AV30)/$BH$18+$BG$23,"Fehler"))))</f>
        <v>10</v>
      </c>
      <c r="AY30" s="87">
        <f>IF(ISBLANK($D30),"",-SUM(AM30,AO30,AR30,AU30,AX30))</f>
        <v>-87.5</v>
      </c>
      <c r="AZ30" s="3">
        <f>IF(ISBLANK($D30),"",RANK($AY30,AY$30:AY$30))</f>
        <v>1</v>
      </c>
      <c r="BA30" s="3">
        <f>IF(ISBLANK($D30),"",RANK($AY30,AY$4:AY$30))</f>
        <v>4</v>
      </c>
      <c r="BB30" s="22">
        <f>IF(ISBLANK($D30),"",RANK($AY30,AY$4:AY$75))</f>
        <v>10</v>
      </c>
    </row>
    <row r="31" spans="2:54" ht="15">
      <c r="B31" s="123" t="s">
        <v>272</v>
      </c>
      <c r="C31" s="5"/>
      <c r="D31" s="5"/>
      <c r="E31" s="5"/>
      <c r="F31" s="51"/>
      <c r="G31" s="5"/>
      <c r="H31" s="5"/>
      <c r="I31" s="5"/>
      <c r="J31" s="5"/>
      <c r="K31" s="5"/>
      <c r="L31" s="5"/>
      <c r="M31" s="5"/>
      <c r="N31" s="5"/>
      <c r="O31" s="5"/>
      <c r="P31" s="58"/>
      <c r="Q31" s="36"/>
      <c r="R31" s="58"/>
      <c r="S31" s="58"/>
      <c r="T31" s="36"/>
      <c r="U31" s="58"/>
      <c r="V31" s="36"/>
      <c r="W31" s="58"/>
      <c r="X31" s="67"/>
      <c r="Y31" s="36"/>
      <c r="Z31" s="58"/>
      <c r="AA31" s="36"/>
      <c r="AB31" s="58"/>
      <c r="AC31" s="58"/>
      <c r="AD31" s="36"/>
      <c r="AE31" s="58"/>
      <c r="AF31" s="5"/>
      <c r="AG31" s="58"/>
      <c r="AH31" s="5"/>
      <c r="AI31" s="5"/>
      <c r="AJ31" s="5"/>
      <c r="AK31" s="5"/>
      <c r="AL31" s="36"/>
      <c r="AM31" s="58"/>
      <c r="AN31" s="36"/>
      <c r="AO31" s="58"/>
      <c r="AP31" s="5"/>
      <c r="AQ31" s="36"/>
      <c r="AR31" s="58"/>
      <c r="AS31" s="5"/>
      <c r="AT31" s="36"/>
      <c r="AU31" s="58"/>
      <c r="AV31" s="5"/>
      <c r="AW31" s="36"/>
      <c r="AX31" s="58"/>
      <c r="AY31" s="58"/>
      <c r="AZ31" s="5"/>
      <c r="BA31" s="5"/>
      <c r="BB31" s="25"/>
    </row>
    <row r="32" spans="2:54" ht="15">
      <c r="B32" s="122" t="s">
        <v>171</v>
      </c>
      <c r="C32" s="85">
        <v>51</v>
      </c>
      <c r="D32" s="9" t="s">
        <v>119</v>
      </c>
      <c r="E32" s="16"/>
      <c r="F32" s="49">
        <v>6.3</v>
      </c>
      <c r="G32" s="16"/>
      <c r="H32" s="16"/>
      <c r="I32" s="16"/>
      <c r="J32" s="9" t="s">
        <v>172</v>
      </c>
      <c r="K32" s="9" t="s">
        <v>173</v>
      </c>
      <c r="L32" s="9"/>
      <c r="M32" s="9">
        <v>1939</v>
      </c>
      <c r="N32" s="9">
        <v>4250</v>
      </c>
      <c r="O32" s="9" t="s">
        <v>174</v>
      </c>
      <c r="P32" s="56">
        <v>50.88</v>
      </c>
      <c r="Q32" s="35" t="s">
        <v>34</v>
      </c>
      <c r="R32" s="82">
        <f>IF(ISBLANK($D32),"",IF(ISBLANK(P32),"",IF(Q32="x",MIN(ABS($BG$5-P32),5),IF(Q32="",MIN(ABS($BG$5-P32)+$BG$23,5+$BG$23),"Fehler"))))</f>
        <v>0.8800000000000026</v>
      </c>
      <c r="S32" s="60">
        <v>19.79</v>
      </c>
      <c r="T32" s="39" t="s">
        <v>34</v>
      </c>
      <c r="U32" s="80">
        <f>IF(ISBLANK($D32),"",IF(ISBLANK(S32),"",IF(T32="x",MIN(ABS($BG$6-S32),5),IF(T32="",MIN(ABS($BG$6-S32)+$BG$23,5+$BG$23),"Fehler"))))</f>
        <v>0.21000000000000085</v>
      </c>
      <c r="V32" s="35" t="s">
        <v>34</v>
      </c>
      <c r="W32" s="82">
        <f>IF(ISBLANK(#REF!),"",IF(V32="x",0,IF(V32="",$BG$23,"Fehler")))</f>
        <v>0</v>
      </c>
      <c r="X32" s="65">
        <v>4</v>
      </c>
      <c r="Y32" s="39" t="s">
        <v>34</v>
      </c>
      <c r="Z32" s="80">
        <f>IF(ISBLANK(#REF!),"",IF(ISBLANK(X32),"",IF(Y32="x",ABS($BG$8-X32)*$BH$8,IF(Y32="",ABS($BG$8-X32)*$BH$8+$BG$23,"Fehler"))))</f>
        <v>0</v>
      </c>
      <c r="AA32" s="42" t="s">
        <v>34</v>
      </c>
      <c r="AB32" s="82">
        <f>IF(ISBLANK(#REF!),"",IF(AA32="x",0,IF(AA32="",$BG$23,"Fehler")))</f>
        <v>0</v>
      </c>
      <c r="AC32" s="60">
        <v>20</v>
      </c>
      <c r="AD32" s="39"/>
      <c r="AE32" s="80">
        <f>IF(ISBLANK($D32),"",IF(ISBLANK(AC32),"",IF(AD32="x",MIN(ABS($BG$10-AC32),5),IF(AD32="",MIN(ABS($BG$10-AC32)+$BG$23,5+$BG$23),"Fehler"))))</f>
        <v>50</v>
      </c>
      <c r="AF32" s="17">
        <v>80</v>
      </c>
      <c r="AG32" s="75">
        <f>IF(ISBLANK(#REF!),"",-SUM(R32,U32,W32,Z32,AB32,AE32,AF32))</f>
        <v>-131.09</v>
      </c>
      <c r="AH32" s="3">
        <f>IF(ISBLANK(#REF!),"",RANK($AG32,AG$32:AG$35))</f>
        <v>4</v>
      </c>
      <c r="AI32" s="3">
        <f>IF(ISBLANK(#REF!),"",RANK($AG32,AG$32:AG$75))</f>
        <v>36</v>
      </c>
      <c r="AJ32" s="70">
        <f>IF(ISBLANK(#REF!),"",RANK($AG32,AG$4:AG$75))</f>
        <v>56</v>
      </c>
      <c r="AK32" s="69">
        <v>108</v>
      </c>
      <c r="AL32" s="42" t="s">
        <v>34</v>
      </c>
      <c r="AM32" s="89">
        <f>IF(ISBLANK(#REF!),"",IF(ISBLANK(AK32),"",IF(AL32="x",ABS($BG$12-AK32)/$BH$14,IF(AL32="",ABS($BG$12-AK32)/$BH$14+$BG$23,"Fehler"))))</f>
        <v>63.5</v>
      </c>
      <c r="AN32" s="39" t="s">
        <v>34</v>
      </c>
      <c r="AO32" s="80">
        <f>IF(ISBLANK(#REF!),"",IF(AN32="x",0,IF(AN32="",$BG$23,"Fehler")))</f>
        <v>0</v>
      </c>
      <c r="AP32" s="28">
        <v>108</v>
      </c>
      <c r="AQ32" s="42" t="s">
        <v>34</v>
      </c>
      <c r="AR32" s="82">
        <f>IF(ISBLANK(#REF!),"",IF(ISBLANK(AP32),"",IF(AQ32="x",ABS($BG$14-AP32)/$BH$14,IF(AQ32="",ABS($BG$14-AP32)/$BH$14+$BG$23,"Fehler"))))</f>
        <v>64</v>
      </c>
      <c r="AS32" s="9">
        <v>260</v>
      </c>
      <c r="AT32" s="38" t="s">
        <v>34</v>
      </c>
      <c r="AU32" s="80">
        <f>IF(ISBLANK(#REF!),"",IF(ISBLANK(AS32),"",IF(AT32="x",ABS($BG$16-AS32)/$BH$16,IF(AT32="",ABS($BG$16-AS32)/$BH$16+$BG$23,"Fehler"))))</f>
        <v>9</v>
      </c>
      <c r="AV32" s="32">
        <v>2</v>
      </c>
      <c r="AW32" s="44" t="s">
        <v>34</v>
      </c>
      <c r="AX32" s="89">
        <f>IF(ISBLANK(#REF!),"",IF(ISBLANK(AV32),"",IF(AW32="x",ABS($BG$18-AV32)/$BH$18,IF(AW32="",ABS($BG$18-AV32)/$BH$18+$BG$23,"Fehler"))))</f>
        <v>0</v>
      </c>
      <c r="AY32" s="87">
        <f>IF(ISBLANK(#REF!),"",-SUM(AM32,AO32,AR32,AU32,AX32))</f>
        <v>-136.5</v>
      </c>
      <c r="AZ32" s="3">
        <f>IF(ISBLANK(#REF!),"",RANK($AY32,AY$32:AY$35))</f>
        <v>2</v>
      </c>
      <c r="BA32" s="3">
        <f>IF(ISBLANK(#REF!),"",RANK($AY32,AY$32:AY$75))</f>
        <v>15</v>
      </c>
      <c r="BB32" s="22">
        <f>IF(ISBLANK(#REF!),"",RANK($AY32,AY$4:AY$75))</f>
        <v>24</v>
      </c>
    </row>
    <row r="33" spans="2:54" ht="15">
      <c r="B33" s="122" t="s">
        <v>175</v>
      </c>
      <c r="C33" s="9">
        <v>52</v>
      </c>
      <c r="D33" s="9" t="s">
        <v>176</v>
      </c>
      <c r="E33" s="16">
        <v>70</v>
      </c>
      <c r="F33" s="49">
        <v>11.2</v>
      </c>
      <c r="G33" s="16"/>
      <c r="H33" s="16"/>
      <c r="I33" s="16"/>
      <c r="J33" s="9" t="s">
        <v>177</v>
      </c>
      <c r="K33" s="9" t="s">
        <v>178</v>
      </c>
      <c r="L33" s="9" t="s">
        <v>179</v>
      </c>
      <c r="M33" s="9">
        <v>1946</v>
      </c>
      <c r="N33" s="9">
        <v>3917</v>
      </c>
      <c r="O33" s="9">
        <v>100</v>
      </c>
      <c r="P33" s="56">
        <v>53.78</v>
      </c>
      <c r="Q33" s="35" t="s">
        <v>34</v>
      </c>
      <c r="R33" s="82">
        <f>IF(ISBLANK($D33),"",IF(ISBLANK(P33),"",IF(Q33="x",MIN(ABS($BG$5-P33),5),IF(Q33="",MIN(ABS($BG$5-P33)+$BG$23,5+$BG$23),"Fehler"))))</f>
        <v>3.780000000000001</v>
      </c>
      <c r="S33" s="60">
        <v>16.9</v>
      </c>
      <c r="T33" s="39" t="s">
        <v>34</v>
      </c>
      <c r="U33" s="80">
        <f>IF(ISBLANK($D33),"",IF(ISBLANK(S33),"",IF(T33="x",MIN(ABS($BG$6-S33),5),IF(T33="",MIN(ABS($BG$6-S33)+$BG$23,5+$BG$23),"Fehler"))))</f>
        <v>3.1000000000000014</v>
      </c>
      <c r="V33" s="35" t="s">
        <v>34</v>
      </c>
      <c r="W33" s="82">
        <f>IF(ISBLANK($D33),"",IF(V33="x",0,IF(V33="",$BG$23,"Fehler")))</f>
        <v>0</v>
      </c>
      <c r="X33" s="65">
        <v>3</v>
      </c>
      <c r="Y33" s="39" t="s">
        <v>34</v>
      </c>
      <c r="Z33" s="80">
        <f>IF(ISBLANK($D33),"",IF(ISBLANK(X33),"",IF(Y33="x",ABS($BG$8-X33)*$BH$8,IF(Y33="",ABS($BG$8-X33)*$BH$8+$BG$23,"Fehler"))))</f>
        <v>0.1</v>
      </c>
      <c r="AA33" s="42" t="s">
        <v>34</v>
      </c>
      <c r="AB33" s="82">
        <f>IF(ISBLANK($D33),"",IF(AA33="x",0,IF(AA33="",$BG$23,"Fehler")))</f>
        <v>0</v>
      </c>
      <c r="AC33" s="60">
        <v>16.65</v>
      </c>
      <c r="AD33" s="39" t="s">
        <v>34</v>
      </c>
      <c r="AE33" s="80">
        <f>IF(ISBLANK($D33),"",IF(ISBLANK(AC33),"",IF(AD33="x",MIN(ABS($BG$10-AC33),5),IF(AD33="",MIN(ABS($BG$10-AC33)+$BG$23,5+$BG$23),"Fehler"))))</f>
        <v>3.3500000000000014</v>
      </c>
      <c r="AF33" s="17">
        <v>50</v>
      </c>
      <c r="AG33" s="75">
        <f>IF(ISBLANK($D33),"",-SUM(R33,U33,W33,Z33,AB33,AE33,AF33))</f>
        <v>-60.330000000000005</v>
      </c>
      <c r="AH33" s="3">
        <f>IF(ISBLANK($D33),"",RANK($AG33,AG$32:AG$35))</f>
        <v>1</v>
      </c>
      <c r="AI33" s="3">
        <f>IF(ISBLANK($D33),"",RANK($AG33,AG$32:AG$75))</f>
        <v>20</v>
      </c>
      <c r="AJ33" s="70">
        <f>IF(ISBLANK($D33),"",RANK($AG33,AG$4:AG$75))</f>
        <v>37</v>
      </c>
      <c r="AK33" s="69">
        <v>113</v>
      </c>
      <c r="AL33" s="42" t="s">
        <v>34</v>
      </c>
      <c r="AM33" s="89">
        <f>IF(ISBLANK($D33),"",IF(ISBLANK(AK33),"",IF(AL33="x",ABS($BG$12-AK33)/$BH$14,IF(AL33="",ABS($BG$12-AK33)/$BH$14+$BG$23,"Fehler"))))</f>
        <v>58.5</v>
      </c>
      <c r="AN33" s="39" t="s">
        <v>34</v>
      </c>
      <c r="AO33" s="80">
        <f>IF(ISBLANK($D33),"",IF(AN33="x",0,IF(AN33="",$BG$23,"Fehler")))</f>
        <v>0</v>
      </c>
      <c r="AP33" s="28">
        <v>125</v>
      </c>
      <c r="AQ33" s="42" t="s">
        <v>34</v>
      </c>
      <c r="AR33" s="82">
        <f>IF(ISBLANK($D33),"",IF(ISBLANK(AP33),"",IF(AQ33="x",ABS($BG$14-AP33)/$BH$14,IF(AQ33="",ABS($BG$14-AP33)/$BH$14+$BG$23,"Fehler"))))</f>
        <v>47</v>
      </c>
      <c r="AS33" s="9">
        <v>250</v>
      </c>
      <c r="AT33" s="38" t="s">
        <v>34</v>
      </c>
      <c r="AU33" s="80">
        <f>IF(ISBLANK($D33),"",IF(ISBLANK(AS33),"",IF(AT33="x",ABS($BG$16-AS33)/$BH$16,IF(AT33="",ABS($BG$16-AS33)/$BH$16+$BG$23,"Fehler"))))</f>
        <v>1</v>
      </c>
      <c r="AV33" s="32">
        <v>2</v>
      </c>
      <c r="AW33" s="44" t="s">
        <v>34</v>
      </c>
      <c r="AX33" s="89">
        <f>IF(ISBLANK($D33),"",IF(ISBLANK(AV33),"",IF(AW33="x",ABS($BG$18-AV33)/$BH$18,IF(AW33="",ABS($BG$18-AV33)/$BH$18+$BG$23,"Fehler"))))</f>
        <v>0</v>
      </c>
      <c r="AY33" s="87">
        <f>IF(ISBLANK($D33),"",-SUM(AM33,AO33,AR33,AU33,AX33))</f>
        <v>-106.5</v>
      </c>
      <c r="AZ33" s="3">
        <f>IF(ISBLANK($D33),"",RANK($AY33,AY$32:AY$35))</f>
        <v>1</v>
      </c>
      <c r="BA33" s="3">
        <f>IF(ISBLANK($D33),"",RANK($AY33,AY$32:AY$75))</f>
        <v>11</v>
      </c>
      <c r="BB33" s="22">
        <f>IF(ISBLANK($D33),"",RANK($AY33,AY$4:AY$75))</f>
        <v>17</v>
      </c>
    </row>
    <row r="34" spans="2:54" ht="15">
      <c r="B34" s="122" t="s">
        <v>175</v>
      </c>
      <c r="C34" s="9">
        <v>53</v>
      </c>
      <c r="D34" s="9" t="s">
        <v>180</v>
      </c>
      <c r="E34" s="16">
        <v>61</v>
      </c>
      <c r="F34" s="49">
        <v>9.3</v>
      </c>
      <c r="G34" s="16"/>
      <c r="H34" s="16"/>
      <c r="I34" s="16"/>
      <c r="J34" s="9" t="s">
        <v>287</v>
      </c>
      <c r="K34" s="9" t="s">
        <v>15</v>
      </c>
      <c r="L34" s="9" t="s">
        <v>181</v>
      </c>
      <c r="M34" s="9">
        <v>1938</v>
      </c>
      <c r="N34" s="9">
        <v>1971</v>
      </c>
      <c r="O34" s="9">
        <v>80</v>
      </c>
      <c r="P34" s="56">
        <v>43.51</v>
      </c>
      <c r="Q34" s="35" t="s">
        <v>34</v>
      </c>
      <c r="R34" s="82">
        <f>IF(ISBLANK($D34),"",IF(ISBLANK(P34),"",IF(Q34="x",MIN(ABS($BG$5-P34),5),IF(Q34="",MIN(ABS($BG$5-P34)+$BG$23,5+$BG$23),"Fehler"))))</f>
        <v>5</v>
      </c>
      <c r="S34" s="60">
        <v>21.31</v>
      </c>
      <c r="T34" s="39" t="s">
        <v>34</v>
      </c>
      <c r="U34" s="80">
        <f>IF(ISBLANK($D34),"",IF(ISBLANK(S34),"",IF(T34="x",MIN(ABS($BG$6-S34),5),IF(T34="",MIN(ABS($BG$6-S34)+$BG$23,5+$BG$23),"Fehler"))))</f>
        <v>1.3099999999999987</v>
      </c>
      <c r="V34" s="35" t="s">
        <v>34</v>
      </c>
      <c r="W34" s="82">
        <f>IF(ISBLANK($D34),"",IF(V34="x",0,IF(V34="",$BG$23,"Fehler")))</f>
        <v>0</v>
      </c>
      <c r="X34" s="65">
        <v>3</v>
      </c>
      <c r="Y34" s="39" t="s">
        <v>34</v>
      </c>
      <c r="Z34" s="80">
        <f>IF(ISBLANK($D34),"",IF(ISBLANK(X34),"",IF(Y34="x",ABS($BG$8-X34)*$BH$8,IF(Y34="",ABS($BG$8-X34)*$BH$8+$BG$23,"Fehler"))))</f>
        <v>0.1</v>
      </c>
      <c r="AA34" s="42" t="s">
        <v>34</v>
      </c>
      <c r="AB34" s="82">
        <f>IF(ISBLANK($D34),"",IF(AA34="x",0,IF(AA34="",$BG$23,"Fehler")))</f>
        <v>0</v>
      </c>
      <c r="AC34" s="60">
        <v>16.94</v>
      </c>
      <c r="AD34" s="39" t="s">
        <v>34</v>
      </c>
      <c r="AE34" s="80">
        <f>IF(ISBLANK($D34),"",IF(ISBLANK(AC34),"",IF(AD34="x",MIN(ABS($BG$10-AC34),5),IF(AD34="",MIN(ABS($BG$10-AC34)+$BG$23,5+$BG$23),"Fehler"))))</f>
        <v>3.0599999999999987</v>
      </c>
      <c r="AF34" s="17">
        <v>70</v>
      </c>
      <c r="AG34" s="75">
        <f>IF(ISBLANK($D34),"",-SUM(R34,U34,W34,Z34,AB34,AE34,AF34))</f>
        <v>-79.47</v>
      </c>
      <c r="AH34" s="3">
        <f>IF(ISBLANK($D34),"",RANK($AG34,AG$32:AG$35))</f>
        <v>3</v>
      </c>
      <c r="AI34" s="3">
        <f>IF(ISBLANK($D34),"",RANK($AG34,AG$32:AG$75))</f>
        <v>31</v>
      </c>
      <c r="AJ34" s="70">
        <f>IF(ISBLANK($D34),"",RANK($AG34,AG$4:AG$75))</f>
        <v>50</v>
      </c>
      <c r="AK34" s="69">
        <v>120</v>
      </c>
      <c r="AL34" s="42" t="s">
        <v>34</v>
      </c>
      <c r="AM34" s="89">
        <f>IF(ISBLANK($D34),"",IF(ISBLANK(AK34),"",IF(AL34="x",ABS($BG$12-AK34)/$BH$14,IF(AL34="",ABS($BG$12-AK34)/$BH$14+$BG$23,"Fehler"))))</f>
        <v>51.5</v>
      </c>
      <c r="AN34" s="39"/>
      <c r="AO34" s="80">
        <f>IF(ISBLANK($D34),"",IF(AN34="x",0,IF(AN34="",$BG$23,"Fehler")))</f>
        <v>50</v>
      </c>
      <c r="AP34" s="28">
        <v>120</v>
      </c>
      <c r="AQ34" s="42" t="s">
        <v>34</v>
      </c>
      <c r="AR34" s="82">
        <f>IF(ISBLANK($D34),"",IF(ISBLANK(AP34),"",IF(AQ34="x",ABS($BG$14-AP34)/$BH$14,IF(AQ34="",ABS($BG$14-AP34)/$BH$14+$BG$23,"Fehler"))))</f>
        <v>52</v>
      </c>
      <c r="AS34" s="9">
        <v>200</v>
      </c>
      <c r="AT34" s="38" t="s">
        <v>34</v>
      </c>
      <c r="AU34" s="80">
        <f>IF(ISBLANK($D34),"",IF(ISBLANK(AS34),"",IF(AT34="x",ABS($BG$16-AS34)/$BH$16,IF(AT34="",ABS($BG$16-AS34)/$BH$16+$BG$23,"Fehler"))))</f>
        <v>51</v>
      </c>
      <c r="AV34" s="32">
        <v>2</v>
      </c>
      <c r="AW34" s="44" t="s">
        <v>34</v>
      </c>
      <c r="AX34" s="89">
        <f>IF(ISBLANK($D34),"",IF(ISBLANK(AV34),"",IF(AW34="x",ABS($BG$18-AV34)/$BH$18,IF(AW34="",ABS($BG$18-AV34)/$BH$18+$BG$23,"Fehler"))))</f>
        <v>0</v>
      </c>
      <c r="AY34" s="87">
        <f>IF(ISBLANK($D34),"",-SUM(AM34,AO34,AR34,AU34,AX34))</f>
        <v>-204.5</v>
      </c>
      <c r="AZ34" s="3">
        <f>IF(ISBLANK($D34),"",RANK($AY34,AY$32:AY$35))</f>
        <v>4</v>
      </c>
      <c r="BA34" s="3">
        <f>IF(ISBLANK($D34),"",RANK($AY34,AY$32:AY$75))</f>
        <v>27</v>
      </c>
      <c r="BB34" s="22">
        <f>IF(ISBLANK($D34),"",RANK($AY34,AY$4:AY$75))</f>
        <v>42</v>
      </c>
    </row>
    <row r="35" spans="2:54" ht="15">
      <c r="B35" s="122" t="s">
        <v>175</v>
      </c>
      <c r="C35" s="9">
        <v>54</v>
      </c>
      <c r="D35" s="9" t="s">
        <v>67</v>
      </c>
      <c r="E35" s="16">
        <v>67</v>
      </c>
      <c r="F35" s="49">
        <v>5.3</v>
      </c>
      <c r="G35" s="16"/>
      <c r="H35" s="16"/>
      <c r="I35" s="16"/>
      <c r="J35" s="9"/>
      <c r="K35" s="9" t="s">
        <v>182</v>
      </c>
      <c r="L35" s="9" t="s">
        <v>183</v>
      </c>
      <c r="M35" s="9">
        <v>1934</v>
      </c>
      <c r="N35" s="9">
        <v>2760</v>
      </c>
      <c r="O35" s="9">
        <v>90</v>
      </c>
      <c r="P35" s="56">
        <v>57.21</v>
      </c>
      <c r="Q35" s="35" t="s">
        <v>34</v>
      </c>
      <c r="R35" s="82">
        <f>IF(ISBLANK($D35),"",IF(ISBLANK(P35),"",IF(Q35="x",MIN(ABS($BG$5-P35),5),IF(Q35="",MIN(ABS($BG$5-P35)+$BG$23,5+$BG$23),"Fehler"))))</f>
        <v>5</v>
      </c>
      <c r="S35" s="60">
        <v>16.47</v>
      </c>
      <c r="T35" s="39" t="s">
        <v>34</v>
      </c>
      <c r="U35" s="80">
        <f>IF(ISBLANK($D35),"",IF(ISBLANK(S35),"",IF(T35="x",MIN(ABS($BG$6-S35),5),IF(T35="",MIN(ABS($BG$6-S35)+$BG$23,5+$BG$23),"Fehler"))))</f>
        <v>3.530000000000001</v>
      </c>
      <c r="V35" s="35" t="s">
        <v>34</v>
      </c>
      <c r="W35" s="82">
        <f>IF(ISBLANK($D32),"",IF(V35="x",0,IF(V35="",$BG$23,"Fehler")))</f>
        <v>0</v>
      </c>
      <c r="X35" s="65">
        <v>3</v>
      </c>
      <c r="Y35" s="39" t="s">
        <v>34</v>
      </c>
      <c r="Z35" s="80">
        <f>IF(ISBLANK($D32),"",IF(ISBLANK(X35),"",IF(Y35="x",ABS($BG$8-X35)*$BH$8,IF(Y35="",ABS($BG$8-X35)*$BH$8+$BG$23,"Fehler"))))</f>
        <v>0.1</v>
      </c>
      <c r="AA35" s="42" t="s">
        <v>34</v>
      </c>
      <c r="AB35" s="82">
        <f>IF(ISBLANK($D32),"",IF(AA35="x",0,IF(AA35="",$BG$23,"Fehler")))</f>
        <v>0</v>
      </c>
      <c r="AC35" s="60">
        <v>22.85</v>
      </c>
      <c r="AD35" s="39" t="s">
        <v>34</v>
      </c>
      <c r="AE35" s="80">
        <f>IF(ISBLANK($D35),"",IF(ISBLANK(AC35),"",IF(AD35="x",MIN(ABS($BG$10-AC35),5),IF(AD35="",MIN(ABS($BG$10-AC35)+$BG$23,5+$BG$23),"Fehler"))))</f>
        <v>2.8500000000000014</v>
      </c>
      <c r="AF35" s="17">
        <v>50</v>
      </c>
      <c r="AG35" s="75">
        <f>IF(ISBLANK($D32),"",-SUM(R35,U35,W35,Z35,AB35,AE35,AF35))</f>
        <v>-61.480000000000004</v>
      </c>
      <c r="AH35" s="3">
        <f>IF(ISBLANK($D32),"",RANK($AG35,AG$32:AG$35))</f>
        <v>2</v>
      </c>
      <c r="AI35" s="3">
        <f>IF(ISBLANK($D32),"",RANK($AG35,AG$32:AG$75))</f>
        <v>21</v>
      </c>
      <c r="AJ35" s="70">
        <f>IF(ISBLANK($D32),"",RANK($AG35,AG$4:AG$75))</f>
        <v>39</v>
      </c>
      <c r="AK35" s="69">
        <v>120</v>
      </c>
      <c r="AL35" s="42" t="s">
        <v>34</v>
      </c>
      <c r="AM35" s="89">
        <f>IF(ISBLANK($D32),"",IF(ISBLANK(AK35),"",IF(AL35="x",ABS($BG$12-AK35)/$BH$14,IF(AL35="",ABS($BG$12-AK35)/$BH$14+$BG$23,"Fehler"))))</f>
        <v>51.5</v>
      </c>
      <c r="AN35" s="39" t="s">
        <v>34</v>
      </c>
      <c r="AO35" s="80">
        <f>IF(ISBLANK($D32),"",IF(AN35="x",0,IF(AN35="",$BG$23,"Fehler")))</f>
        <v>0</v>
      </c>
      <c r="AP35" s="28">
        <v>120</v>
      </c>
      <c r="AQ35" s="42" t="s">
        <v>34</v>
      </c>
      <c r="AR35" s="82">
        <f>IF(ISBLANK($D32),"",IF(ISBLANK(AP35),"",IF(AQ35="x",ABS($BG$14-AP35)/$BH$14,IF(AQ35="",ABS($BG$14-AP35)/$BH$14+$BG$23,"Fehler"))))</f>
        <v>52</v>
      </c>
      <c r="AS35" s="9">
        <v>180</v>
      </c>
      <c r="AT35" s="38" t="s">
        <v>34</v>
      </c>
      <c r="AU35" s="80">
        <f>IF(ISBLANK($D32),"",IF(ISBLANK(AS35),"",IF(AT35="x",ABS($BG$16-AS35)/$BH$16,IF(AT35="",ABS($BG$16-AS35)/$BH$16+$BG$23,"Fehler"))))</f>
        <v>71</v>
      </c>
      <c r="AV35" s="32">
        <v>1</v>
      </c>
      <c r="AW35" s="44" t="s">
        <v>34</v>
      </c>
      <c r="AX35" s="89">
        <f>IF(ISBLANK($D32),"",IF(ISBLANK(AV35),"",IF(AW35="x",ABS($BG$18-AV35)/$BH$18,IF(AW35="",ABS($BG$18-AV35)/$BH$18+$BG$23,"Fehler"))))</f>
        <v>5</v>
      </c>
      <c r="AY35" s="87">
        <f>IF(ISBLANK($D32),"",-SUM(AM35,AO35,AR35,AU35,AX35))</f>
        <v>-179.5</v>
      </c>
      <c r="AZ35" s="3">
        <f>IF(ISBLANK($D32),"",RANK($AY35,AY$32:AY$35))</f>
        <v>3</v>
      </c>
      <c r="BA35" s="3">
        <f>IF(ISBLANK($D32),"",RANK($AY35,AY$32:AY$75))</f>
        <v>21</v>
      </c>
      <c r="BB35" s="22">
        <f>IF(ISBLANK($D32),"",RANK($AY35,AY$4:AY$75))</f>
        <v>34</v>
      </c>
    </row>
    <row r="36" spans="2:54" ht="15">
      <c r="B36" s="123" t="s">
        <v>270</v>
      </c>
      <c r="C36" s="5"/>
      <c r="D36" s="5"/>
      <c r="E36" s="5"/>
      <c r="F36" s="51"/>
      <c r="G36" s="5"/>
      <c r="H36" s="5"/>
      <c r="I36" s="5"/>
      <c r="J36" s="5"/>
      <c r="K36" s="5"/>
      <c r="L36" s="5"/>
      <c r="M36" s="5"/>
      <c r="N36" s="5"/>
      <c r="O36" s="5"/>
      <c r="P36" s="58"/>
      <c r="Q36" s="36"/>
      <c r="R36" s="58"/>
      <c r="S36" s="58"/>
      <c r="T36" s="36"/>
      <c r="U36" s="58"/>
      <c r="V36" s="36"/>
      <c r="W36" s="58"/>
      <c r="X36" s="67"/>
      <c r="Y36" s="36"/>
      <c r="Z36" s="58"/>
      <c r="AA36" s="36"/>
      <c r="AB36" s="58"/>
      <c r="AC36" s="58"/>
      <c r="AD36" s="36"/>
      <c r="AE36" s="58"/>
      <c r="AF36" s="5"/>
      <c r="AG36" s="58"/>
      <c r="AH36" s="5"/>
      <c r="AI36" s="5"/>
      <c r="AJ36" s="5"/>
      <c r="AK36" s="5"/>
      <c r="AL36" s="36"/>
      <c r="AM36" s="58"/>
      <c r="AN36" s="36"/>
      <c r="AO36" s="58"/>
      <c r="AP36" s="5"/>
      <c r="AQ36" s="36"/>
      <c r="AR36" s="58"/>
      <c r="AS36" s="5"/>
      <c r="AT36" s="36"/>
      <c r="AU36" s="58"/>
      <c r="AV36" s="5"/>
      <c r="AW36" s="36"/>
      <c r="AX36" s="58"/>
      <c r="AY36" s="58"/>
      <c r="AZ36" s="5"/>
      <c r="BA36" s="5"/>
      <c r="BB36" s="25"/>
    </row>
    <row r="37" spans="2:54" ht="15">
      <c r="B37" s="122" t="s">
        <v>184</v>
      </c>
      <c r="C37" s="9">
        <v>55</v>
      </c>
      <c r="D37" s="9" t="s">
        <v>47</v>
      </c>
      <c r="E37" s="16">
        <v>76</v>
      </c>
      <c r="F37" s="49">
        <v>25.8</v>
      </c>
      <c r="G37" s="16"/>
      <c r="H37" s="16"/>
      <c r="I37" s="16"/>
      <c r="J37" s="9" t="s">
        <v>48</v>
      </c>
      <c r="K37" s="9" t="s">
        <v>185</v>
      </c>
      <c r="L37" s="9" t="s">
        <v>186</v>
      </c>
      <c r="M37" s="9">
        <v>1960</v>
      </c>
      <c r="N37" s="9">
        <v>1767</v>
      </c>
      <c r="O37" s="9">
        <v>43</v>
      </c>
      <c r="P37" s="56">
        <v>49.88</v>
      </c>
      <c r="Q37" s="35" t="s">
        <v>34</v>
      </c>
      <c r="R37" s="82">
        <f>IF(ISBLANK($D37),"",IF(ISBLANK(P37),"",IF(Q37="x",MIN(ABS($BG$5-P37),5),IF(Q37="",MIN(ABS($BG$5-P37)+$BG$23,5+$BG$23),"Fehler"))))</f>
        <v>0.11999999999999744</v>
      </c>
      <c r="S37" s="60">
        <v>19.93</v>
      </c>
      <c r="T37" s="39" t="s">
        <v>34</v>
      </c>
      <c r="U37" s="80">
        <f>IF(ISBLANK($D37),"",IF(ISBLANK(S37),"",IF(T37="x",MIN(ABS($BG$6-S37),5),IF(T37="",MIN(ABS($BG$6-S37)+$BG$23,5+$BG$23),"Fehler"))))</f>
        <v>0.07000000000000028</v>
      </c>
      <c r="V37" s="35" t="s">
        <v>34</v>
      </c>
      <c r="W37" s="82">
        <f>IF(ISBLANK($D37),"",IF(V37="x",0,IF(V37="",$BG$23,"Fehler")))</f>
        <v>0</v>
      </c>
      <c r="X37" s="65">
        <v>4</v>
      </c>
      <c r="Y37" s="39" t="s">
        <v>34</v>
      </c>
      <c r="Z37" s="80">
        <f>IF(ISBLANK($D37),"",IF(ISBLANK(X37),"",IF(Y37="x",ABS($BG$8-X37)*$BH$8,IF(Y37="",ABS($BG$8-X37)*$BH$8+$BG$23,"Fehler"))))</f>
        <v>0</v>
      </c>
      <c r="AA37" s="42" t="s">
        <v>34</v>
      </c>
      <c r="AB37" s="82">
        <f>IF(ISBLANK($D37),"",IF(AA37="x",0,IF(AA37="",$BG$23,"Fehler")))</f>
        <v>0</v>
      </c>
      <c r="AC37" s="60">
        <v>19.89</v>
      </c>
      <c r="AD37" s="39" t="s">
        <v>34</v>
      </c>
      <c r="AE37" s="80">
        <f>IF(ISBLANK($D37),"",IF(ISBLANK(AC37),"",IF(AD37="x",MIN(ABS($BG$10-AC37),5),IF(AD37="",MIN(ABS($BG$10-AC37)+$BG$23,5+$BG$23),"Fehler"))))</f>
        <v>0.10999999999999943</v>
      </c>
      <c r="AF37" s="17">
        <v>50</v>
      </c>
      <c r="AG37" s="75">
        <f>IF(ISBLANK($D37),"",-SUM(R37,U37,W37,Z37,AB37,AE37,AF37))</f>
        <v>-50.3</v>
      </c>
      <c r="AH37" s="3">
        <f>IF(ISBLANK($D37),"",RANK($AG37,AG$37:AG$40))</f>
        <v>3</v>
      </c>
      <c r="AI37" s="3">
        <f>IF(ISBLANK($D37),"",RANK($AG37,AG$32:AG$75))</f>
        <v>14</v>
      </c>
      <c r="AJ37" s="70">
        <f>IF(ISBLANK($D37),"",RANK($AG37,AG$4:AG$75))</f>
        <v>27</v>
      </c>
      <c r="AK37" s="69">
        <v>200</v>
      </c>
      <c r="AL37" s="42" t="s">
        <v>34</v>
      </c>
      <c r="AM37" s="89">
        <f>IF(ISBLANK($D37),"",IF(ISBLANK(AK37),"",IF(AL37="x",ABS($BG$12-AK37)/$BH$14,IF(AL37="",ABS($BG$12-AK37)/$BH$14+$BG$23,"Fehler"))))</f>
        <v>28.5</v>
      </c>
      <c r="AN37" s="39" t="s">
        <v>34</v>
      </c>
      <c r="AO37" s="80">
        <f>IF(ISBLANK($D37),"",IF(AN37="x",0,IF(AN37="",$BG$23,"Fehler")))</f>
        <v>0</v>
      </c>
      <c r="AP37" s="28">
        <v>150</v>
      </c>
      <c r="AQ37" s="42" t="s">
        <v>34</v>
      </c>
      <c r="AR37" s="82">
        <f>IF(ISBLANK($D37),"",IF(ISBLANK(AP37),"",IF(AQ37="x",ABS($BG$14-AP37)/$BH$14,IF(AQ37="",ABS($BG$14-AP37)/$BH$14+$BG$23,"Fehler"))))</f>
        <v>22</v>
      </c>
      <c r="AS37" s="9">
        <v>240</v>
      </c>
      <c r="AT37" s="38" t="s">
        <v>34</v>
      </c>
      <c r="AU37" s="80">
        <f>IF(ISBLANK($D37),"",IF(ISBLANK(AS37),"",IF(AT37="x",ABS($BG$16-AS37)/$BH$16,IF(AT37="",ABS($BG$16-AS37)/$BH$16+$BG$23,"Fehler"))))</f>
        <v>11</v>
      </c>
      <c r="AV37" s="32">
        <v>1</v>
      </c>
      <c r="AW37" s="44" t="s">
        <v>34</v>
      </c>
      <c r="AX37" s="89">
        <f>IF(ISBLANK($D37),"",IF(ISBLANK(AV37),"",IF(AW37="x",ABS($BG$18-AV37)/$BH$18,IF(AW37="",ABS($BG$18-AV37)/$BH$18+$BG$23,"Fehler"))))</f>
        <v>5</v>
      </c>
      <c r="AY37" s="87">
        <f>IF(ISBLANK($D37),"",-SUM(AM37,AO37,AR37,AU37,AX37))</f>
        <v>-66.5</v>
      </c>
      <c r="AZ37" s="3">
        <f>IF(ISBLANK($D37),"",RANK($AY37,AY$37:AY$40))</f>
        <v>1</v>
      </c>
      <c r="BA37" s="3">
        <f>IF(ISBLANK($D37),"",RANK($AY37,AY$32:AY$75))</f>
        <v>3</v>
      </c>
      <c r="BB37" s="22">
        <f>IF(ISBLANK($D37),"",RANK($AY37,AY$4:AY$75))</f>
        <v>3</v>
      </c>
    </row>
    <row r="38" spans="2:54" ht="15">
      <c r="B38" s="122" t="s">
        <v>187</v>
      </c>
      <c r="C38" s="9">
        <v>56</v>
      </c>
      <c r="D38" s="9" t="s">
        <v>188</v>
      </c>
      <c r="E38" s="16">
        <v>67</v>
      </c>
      <c r="F38" s="49">
        <v>64.7</v>
      </c>
      <c r="G38" s="16" t="s">
        <v>34</v>
      </c>
      <c r="H38" s="16" t="s">
        <v>34</v>
      </c>
      <c r="I38" s="16"/>
      <c r="J38" s="9" t="s">
        <v>189</v>
      </c>
      <c r="K38" s="9" t="s">
        <v>190</v>
      </c>
      <c r="L38" s="9" t="s">
        <v>45</v>
      </c>
      <c r="M38" s="9">
        <v>1960</v>
      </c>
      <c r="N38" s="9">
        <v>1588</v>
      </c>
      <c r="O38" s="9">
        <v>80</v>
      </c>
      <c r="P38" s="56">
        <v>49.08</v>
      </c>
      <c r="Q38" s="35" t="s">
        <v>34</v>
      </c>
      <c r="R38" s="82">
        <f>IF(ISBLANK($D38),"",IF(ISBLANK(P38),"",IF(Q38="x",MIN(ABS($BG$5-P38),5),IF(Q38="",MIN(ABS($BG$5-P38)+$BG$23,5+$BG$23),"Fehler"))))</f>
        <v>0.9200000000000017</v>
      </c>
      <c r="S38" s="60">
        <v>14.86</v>
      </c>
      <c r="T38" s="39" t="s">
        <v>34</v>
      </c>
      <c r="U38" s="80">
        <f>IF(ISBLANK($D38),"",IF(ISBLANK(S38),"",IF(T38="x",MIN(ABS($BG$6-S38),5),IF(T38="",MIN(ABS($BG$6-S38)+$BG$23,5+$BG$23),"Fehler"))))</f>
        <v>5</v>
      </c>
      <c r="V38" s="35" t="s">
        <v>34</v>
      </c>
      <c r="W38" s="82">
        <f>IF(ISBLANK($D38),"",IF(V38="x",0,IF(V38="",$BG$23,"Fehler")))</f>
        <v>0</v>
      </c>
      <c r="X38" s="65">
        <v>3</v>
      </c>
      <c r="Y38" s="39" t="s">
        <v>34</v>
      </c>
      <c r="Z38" s="80">
        <f>IF(ISBLANK($D38),"",IF(ISBLANK(X38),"",IF(Y38="x",ABS($BG$8-X38)*$BH$8,IF(Y38="",ABS($BG$8-X38)*$BH$8+$BG$23,"Fehler"))))</f>
        <v>0.1</v>
      </c>
      <c r="AA38" s="42" t="s">
        <v>34</v>
      </c>
      <c r="AB38" s="82">
        <f>IF(ISBLANK($D38),"",IF(AA38="x",0,IF(AA38="",$BG$23,"Fehler")))</f>
        <v>0</v>
      </c>
      <c r="AC38" s="60">
        <v>19.89</v>
      </c>
      <c r="AD38" s="39" t="s">
        <v>34</v>
      </c>
      <c r="AE38" s="80">
        <f>IF(ISBLANK($D38),"",IF(ISBLANK(AC38),"",IF(AD38="x",MIN(ABS($BG$10-AC38),5),IF(AD38="",MIN(ABS($BG$10-AC38)+$BG$23,5+$BG$23),"Fehler"))))</f>
        <v>0.10999999999999943</v>
      </c>
      <c r="AF38" s="17">
        <v>20</v>
      </c>
      <c r="AG38" s="75">
        <f>IF(ISBLANK($D38),"",-SUM(R38,U38,W38,Z38,AB38,AE38,AF38))</f>
        <v>-26.130000000000003</v>
      </c>
      <c r="AH38" s="3">
        <f>IF(ISBLANK($D38),"",RANK($AG38,AG$37:AG$40))</f>
        <v>1</v>
      </c>
      <c r="AI38" s="3">
        <f>IF(ISBLANK($D38),"",RANK($AG38,AG$32:AG$75))</f>
        <v>3</v>
      </c>
      <c r="AJ38" s="70">
        <f>IF(ISBLANK($D38),"",RANK($AG38,AG$4:AG$75))</f>
        <v>16</v>
      </c>
      <c r="AK38" s="69">
        <v>150</v>
      </c>
      <c r="AL38" s="42" t="s">
        <v>34</v>
      </c>
      <c r="AM38" s="89">
        <f>IF(ISBLANK($D38),"",IF(ISBLANK(AK38),"",IF(AL38="x",ABS($BG$12-AK38)/$BH$14,IF(AL38="",ABS($BG$12-AK38)/$BH$14+$BG$23,"Fehler"))))</f>
        <v>21.5</v>
      </c>
      <c r="AN38" s="39" t="s">
        <v>34</v>
      </c>
      <c r="AO38" s="80">
        <f>IF(ISBLANK($D38),"",IF(AN38="x",0,IF(AN38="",$BG$23,"Fehler")))</f>
        <v>0</v>
      </c>
      <c r="AP38" s="28">
        <v>120</v>
      </c>
      <c r="AQ38" s="42" t="s">
        <v>34</v>
      </c>
      <c r="AR38" s="82">
        <f>IF(ISBLANK($D38),"",IF(ISBLANK(AP38),"",IF(AQ38="x",ABS($BG$14-AP38)/$BH$14,IF(AQ38="",ABS($BG$14-AP38)/$BH$14+$BG$23,"Fehler"))))</f>
        <v>52</v>
      </c>
      <c r="AS38" s="9">
        <v>190</v>
      </c>
      <c r="AT38" s="38" t="s">
        <v>34</v>
      </c>
      <c r="AU38" s="80">
        <f>IF(ISBLANK($D38),"",IF(ISBLANK(AS38),"",IF(AT38="x",ABS($BG$16-AS38)/$BH$16,IF(AT38="",ABS($BG$16-AS38)/$BH$16+$BG$23,"Fehler"))))</f>
        <v>61</v>
      </c>
      <c r="AV38" s="32">
        <v>2</v>
      </c>
      <c r="AW38" s="44" t="s">
        <v>34</v>
      </c>
      <c r="AX38" s="89">
        <f>IF(ISBLANK($D38),"",IF(ISBLANK(AV38),"",IF(AW38="x",ABS($BG$18-AV38)/$BH$18,IF(AW38="",ABS($BG$18-AV38)/$BH$18+$BG$23,"Fehler"))))</f>
        <v>0</v>
      </c>
      <c r="AY38" s="87">
        <f>IF(ISBLANK($D38),"",-SUM(AM38,AO38,AR38,AU38,AX38))</f>
        <v>-134.5</v>
      </c>
      <c r="AZ38" s="3">
        <f>IF(ISBLANK($D38),"",RANK($AY38,AY$37:AY$40))</f>
        <v>2</v>
      </c>
      <c r="BA38" s="3">
        <f>IF(ISBLANK($D38),"",RANK($AY38,AY$32:AY$75))</f>
        <v>14</v>
      </c>
      <c r="BB38" s="22">
        <f>IF(ISBLANK($D38),"",RANK($AY38,AY$4:AY$75))</f>
        <v>23</v>
      </c>
    </row>
    <row r="39" spans="2:59" s="106" customFormat="1" ht="15">
      <c r="B39" s="122" t="s">
        <v>184</v>
      </c>
      <c r="C39" s="9">
        <v>57</v>
      </c>
      <c r="D39" s="9" t="s">
        <v>191</v>
      </c>
      <c r="E39" s="16">
        <v>81</v>
      </c>
      <c r="F39" s="49">
        <v>4.7</v>
      </c>
      <c r="G39" s="16"/>
      <c r="H39" s="16"/>
      <c r="I39" s="16" t="s">
        <v>64</v>
      </c>
      <c r="J39" s="9" t="s">
        <v>192</v>
      </c>
      <c r="K39" s="9" t="s">
        <v>75</v>
      </c>
      <c r="L39" s="9" t="s">
        <v>193</v>
      </c>
      <c r="M39" s="9">
        <v>1960</v>
      </c>
      <c r="N39" s="9">
        <v>1884</v>
      </c>
      <c r="O39" s="9">
        <v>105</v>
      </c>
      <c r="P39" s="56">
        <v>52.58</v>
      </c>
      <c r="Q39" s="35" t="s">
        <v>34</v>
      </c>
      <c r="R39" s="82">
        <f>IF(ISBLANK($D39),"",IF(ISBLANK(P39),"",IF(Q39="x",MIN(ABS($BG$5-P39),5),IF(Q39="",MIN(ABS($BG$5-P39)+$BG$23,5+$BG$23),"Fehler"))))</f>
        <v>2.5799999999999983</v>
      </c>
      <c r="S39" s="60">
        <v>21.52</v>
      </c>
      <c r="T39" s="39" t="s">
        <v>34</v>
      </c>
      <c r="U39" s="80">
        <f>IF(ISBLANK($D39),"",IF(ISBLANK(S39),"",IF(T39="x",MIN(ABS($BG$6-S39),5),IF(T39="",MIN(ABS($BG$6-S39)+$BG$23,5+$BG$23),"Fehler"))))</f>
        <v>1.5199999999999996</v>
      </c>
      <c r="V39" s="35" t="s">
        <v>34</v>
      </c>
      <c r="W39" s="82">
        <f>IF(ISBLANK($D39),"",IF(V39="x",0,IF(V39="",$BG$23,"Fehler")))</f>
        <v>0</v>
      </c>
      <c r="X39" s="65">
        <v>3</v>
      </c>
      <c r="Y39" s="39" t="s">
        <v>34</v>
      </c>
      <c r="Z39" s="80">
        <f>IF(ISBLANK($D39),"",IF(ISBLANK(X39),"",IF(Y39="x",ABS($BG$8-X39)*$BH$8,IF(Y39="",ABS($BG$8-X39)*$BH$8+$BG$23,"Fehler"))))</f>
        <v>0.1</v>
      </c>
      <c r="AA39" s="42" t="s">
        <v>34</v>
      </c>
      <c r="AB39" s="82">
        <f>IF(ISBLANK($D39),"",IF(AA39="x",0,IF(AA39="",$BG$23,"Fehler")))</f>
        <v>0</v>
      </c>
      <c r="AC39" s="60">
        <v>23.11</v>
      </c>
      <c r="AD39" s="39" t="s">
        <v>34</v>
      </c>
      <c r="AE39" s="80">
        <f>IF(ISBLANK($D39),"",IF(ISBLANK(AC39),"",IF(AD39="x",MIN(ABS($BG$10-AC39),5),IF(AD39="",MIN(ABS($BG$10-AC39)+$BG$23,5+$BG$23),"Fehler"))))</f>
        <v>3.1099999999999994</v>
      </c>
      <c r="AF39" s="17">
        <v>60</v>
      </c>
      <c r="AG39" s="75">
        <f>IF(ISBLANK($D39),"",-SUM(R39,U39,W39,Z39,AB39,AE39,AF39))</f>
        <v>-67.31</v>
      </c>
      <c r="AH39" s="3">
        <f>IF(ISBLANK($D39),"",RANK($AG39,AG$37:AG$40))</f>
        <v>4</v>
      </c>
      <c r="AI39" s="3">
        <f>IF(ISBLANK($D39),"",RANK($AG39,AG$32:AG$75))</f>
        <v>23</v>
      </c>
      <c r="AJ39" s="70">
        <f>IF(ISBLANK($D39),"",RANK($AG39,AG$4:AG$75))</f>
        <v>42</v>
      </c>
      <c r="AK39" s="69">
        <v>180</v>
      </c>
      <c r="AL39" s="42" t="s">
        <v>34</v>
      </c>
      <c r="AM39" s="89">
        <f>IF(ISBLANK($D39),"",IF(ISBLANK(AK39),"",IF(AL39="x",ABS($BG$12-AK39)/$BH$14,IF(AL39="",ABS($BG$12-AK39)/$BH$14+$BG$23,"Fehler"))))</f>
        <v>8.5</v>
      </c>
      <c r="AN39" s="39" t="s">
        <v>34</v>
      </c>
      <c r="AO39" s="80">
        <f>IF(ISBLANK($D39),"",IF(AN39="x",0,IF(AN39="",$BG$23,"Fehler")))</f>
        <v>0</v>
      </c>
      <c r="AP39" s="28">
        <v>120</v>
      </c>
      <c r="AQ39" s="42" t="s">
        <v>34</v>
      </c>
      <c r="AR39" s="82">
        <f>IF(ISBLANK($D39),"",IF(ISBLANK(AP39),"",IF(AQ39="x",ABS($BG$14-AP39)/$BH$14,IF(AQ39="",ABS($BG$14-AP39)/$BH$14+$BG$23,"Fehler"))))</f>
        <v>52</v>
      </c>
      <c r="AS39" s="9">
        <v>150</v>
      </c>
      <c r="AT39" s="38" t="s">
        <v>34</v>
      </c>
      <c r="AU39" s="80">
        <f>IF(ISBLANK($D39),"",IF(ISBLANK(AS39),"",IF(AT39="x",ABS($BG$16-AS39)/$BH$16,IF(AT39="",ABS($BG$16-AS39)/$BH$16+$BG$23,"Fehler"))))</f>
        <v>101</v>
      </c>
      <c r="AV39" s="32">
        <v>2</v>
      </c>
      <c r="AW39" s="44" t="s">
        <v>34</v>
      </c>
      <c r="AX39" s="89">
        <f>IF(ISBLANK($D39),"",IF(ISBLANK(AV39),"",IF(AW39="x",ABS($BG$18-AV39)/$BH$18,IF(AW39="",ABS($BG$18-AV39)/$BH$18+$BG$23,"Fehler"))))</f>
        <v>0</v>
      </c>
      <c r="AY39" s="87">
        <f>IF(ISBLANK($D39),"",-SUM(AM39,AO39,AR39,AU39,AX39))</f>
        <v>-161.5</v>
      </c>
      <c r="AZ39" s="3">
        <f>IF(ISBLANK($D39),"",RANK($AY39,AY$37:AY$40))</f>
        <v>3</v>
      </c>
      <c r="BA39" s="3">
        <f>IF(ISBLANK($D39),"",RANK($AY39,AY$32:AY$75))</f>
        <v>17</v>
      </c>
      <c r="BB39" s="22">
        <f>IF(ISBLANK($D39),"",RANK($AY39,AY$4:AY$75))</f>
        <v>30</v>
      </c>
      <c r="BG39" s="116"/>
    </row>
    <row r="40" spans="2:54" ht="15">
      <c r="B40" s="122" t="s">
        <v>184</v>
      </c>
      <c r="C40" s="9">
        <v>58</v>
      </c>
      <c r="D40" s="9" t="s">
        <v>62</v>
      </c>
      <c r="E40" s="16">
        <v>24</v>
      </c>
      <c r="F40" s="49">
        <v>6.6</v>
      </c>
      <c r="G40" s="16"/>
      <c r="H40" s="16"/>
      <c r="I40" s="16"/>
      <c r="J40" s="9" t="s">
        <v>286</v>
      </c>
      <c r="K40" s="9" t="s">
        <v>63</v>
      </c>
      <c r="L40" s="9" t="s">
        <v>194</v>
      </c>
      <c r="M40" s="9">
        <v>1960</v>
      </c>
      <c r="N40" s="9">
        <v>3000</v>
      </c>
      <c r="O40" s="9">
        <v>150</v>
      </c>
      <c r="P40" s="56">
        <v>64.27</v>
      </c>
      <c r="Q40" s="35" t="s">
        <v>34</v>
      </c>
      <c r="R40" s="82">
        <f>IF(ISBLANK($D40),"",IF(ISBLANK(P40),"",IF(Q40="x",MIN(ABS($BG$5-P40),5),IF(Q40="",MIN(ABS($BG$5-P40)+$BG$23,5+$BG$23),"Fehler"))))</f>
        <v>5</v>
      </c>
      <c r="S40" s="60">
        <v>20.19</v>
      </c>
      <c r="T40" s="39" t="s">
        <v>34</v>
      </c>
      <c r="U40" s="80">
        <f>IF(ISBLANK($D40),"",IF(ISBLANK(S40),"",IF(T40="x",MIN(ABS($BG$6-S40),5),IF(T40="",MIN(ABS($BG$6-S40)+$BG$23,5+$BG$23),"Fehler"))))</f>
        <v>0.19000000000000128</v>
      </c>
      <c r="V40" s="35" t="s">
        <v>34</v>
      </c>
      <c r="W40" s="82">
        <f>IF(ISBLANK($D40),"",IF(V40="x",0,IF(V40="",$BG$23,"Fehler")))</f>
        <v>0</v>
      </c>
      <c r="X40" s="65">
        <v>2</v>
      </c>
      <c r="Y40" s="39" t="s">
        <v>34</v>
      </c>
      <c r="Z40" s="80">
        <f>IF(ISBLANK($D40),"",IF(ISBLANK(X40),"",IF(Y40="x",ABS($BG$8-X40)*$BH$8,IF(Y40="",ABS($BG$8-X40)*$BH$8+$BG$23,"Fehler"))))</f>
        <v>0.2</v>
      </c>
      <c r="AA40" s="42" t="s">
        <v>34</v>
      </c>
      <c r="AB40" s="82">
        <f>IF(ISBLANK($D40),"",IF(AA40="x",0,IF(AA40="",$BG$23,"Fehler")))</f>
        <v>0</v>
      </c>
      <c r="AC40" s="60">
        <v>20.29</v>
      </c>
      <c r="AD40" s="39" t="s">
        <v>34</v>
      </c>
      <c r="AE40" s="80">
        <f>IF(ISBLANK($D40),"",IF(ISBLANK(AC40),"",IF(AD40="x",MIN(ABS($BG$10-AC40),5),IF(AD40="",MIN(ABS($BG$10-AC40)+$BG$23,5+$BG$23),"Fehler"))))</f>
        <v>0.28999999999999915</v>
      </c>
      <c r="AF40" s="17">
        <v>30</v>
      </c>
      <c r="AG40" s="75">
        <f>IF(ISBLANK($D40),"",-SUM(R40,U40,W40,Z40,AB40,AE40,AF40))</f>
        <v>-35.68</v>
      </c>
      <c r="AH40" s="3">
        <f>IF(ISBLANK($D40),"",RANK($AG40,AG$37:AG$40))</f>
        <v>2</v>
      </c>
      <c r="AI40" s="3">
        <f>IF(ISBLANK($D40),"",RANK($AG40,AG$32:AG$75))</f>
        <v>5</v>
      </c>
      <c r="AJ40" s="70">
        <f>IF(ISBLANK($D40),"",RANK($AG40,AG$4:AG$75))</f>
        <v>18</v>
      </c>
      <c r="AK40" s="69">
        <v>135</v>
      </c>
      <c r="AL40" s="42" t="s">
        <v>34</v>
      </c>
      <c r="AM40" s="89">
        <f>IF(ISBLANK($D40),"",IF(ISBLANK(AK40),"",IF(AL40="x",ABS($BG$12-AK40)/$BH$14,IF(AL40="",ABS($BG$12-AK40)/$BH$14+$BG$23,"Fehler"))))</f>
        <v>36.5</v>
      </c>
      <c r="AN40" s="39" t="s">
        <v>34</v>
      </c>
      <c r="AO40" s="80">
        <f>IF(ISBLANK($D40),"",IF(AN40="x",0,IF(AN40="",$BG$23,"Fehler")))</f>
        <v>0</v>
      </c>
      <c r="AP40" s="28">
        <v>85</v>
      </c>
      <c r="AQ40" s="42" t="s">
        <v>34</v>
      </c>
      <c r="AR40" s="82">
        <f>IF(ISBLANK($D40),"",IF(ISBLANK(AP40),"",IF(AQ40="x",ABS($BG$14-AP40)/$BH$14,IF(AQ40="",ABS($BG$14-AP40)/$BH$14+$BG$23,"Fehler"))))</f>
        <v>87</v>
      </c>
      <c r="AS40" s="9">
        <v>120</v>
      </c>
      <c r="AT40" s="38" t="s">
        <v>34</v>
      </c>
      <c r="AU40" s="80">
        <f>IF(ISBLANK($D40),"",IF(ISBLANK(AS40),"",IF(AT40="x",ABS($BG$16-AS40)/$BH$16,IF(AT40="",ABS($BG$16-AS40)/$BH$16+$BG$23,"Fehler"))))</f>
        <v>131</v>
      </c>
      <c r="AV40" s="32">
        <v>2</v>
      </c>
      <c r="AW40" s="44" t="s">
        <v>34</v>
      </c>
      <c r="AX40" s="89">
        <f>IF(ISBLANK($D40),"",IF(ISBLANK(AV40),"",IF(AW40="x",ABS($BG$18-AV40)/$BH$18,IF(AW40="",ABS($BG$18-AV40)/$BH$18+$BG$23,"Fehler"))))</f>
        <v>0</v>
      </c>
      <c r="AY40" s="87">
        <f>IF(ISBLANK($D40),"",-SUM(AM40,AO40,AR40,AU40,AX40))</f>
        <v>-254.5</v>
      </c>
      <c r="AZ40" s="3">
        <f>IF(ISBLANK($D40),"",RANK($AY40,AY$37:AY$40))</f>
        <v>4</v>
      </c>
      <c r="BA40" s="3">
        <f>IF(ISBLANK($D40),"",RANK($AY40,AY$32:AY$75))</f>
        <v>37</v>
      </c>
      <c r="BB40" s="22">
        <f>IF(ISBLANK($D40),"",RANK($AY40,AY$4:AY$75))</f>
        <v>57</v>
      </c>
    </row>
    <row r="41" spans="2:54" ht="15">
      <c r="B41" s="123" t="s">
        <v>271</v>
      </c>
      <c r="C41" s="5"/>
      <c r="D41" s="5"/>
      <c r="E41" s="5"/>
      <c r="F41" s="51"/>
      <c r="G41" s="5"/>
      <c r="H41" s="5"/>
      <c r="I41" s="5"/>
      <c r="J41" s="5"/>
      <c r="K41" s="5"/>
      <c r="L41" s="5"/>
      <c r="M41" s="5"/>
      <c r="N41" s="5"/>
      <c r="O41" s="5"/>
      <c r="P41" s="58"/>
      <c r="Q41" s="36"/>
      <c r="R41" s="58"/>
      <c r="S41" s="58"/>
      <c r="T41" s="36"/>
      <c r="U41" s="58"/>
      <c r="V41" s="36"/>
      <c r="W41" s="58"/>
      <c r="X41" s="67"/>
      <c r="Y41" s="36"/>
      <c r="Z41" s="58"/>
      <c r="AA41" s="36"/>
      <c r="AB41" s="58"/>
      <c r="AC41" s="58"/>
      <c r="AD41" s="36"/>
      <c r="AE41" s="58"/>
      <c r="AF41" s="5"/>
      <c r="AG41" s="58"/>
      <c r="AH41" s="5"/>
      <c r="AI41" s="5"/>
      <c r="AJ41" s="5"/>
      <c r="AK41" s="5"/>
      <c r="AL41" s="36"/>
      <c r="AM41" s="58"/>
      <c r="AN41" s="36"/>
      <c r="AO41" s="58"/>
      <c r="AP41" s="5"/>
      <c r="AQ41" s="36"/>
      <c r="AR41" s="58"/>
      <c r="AS41" s="5"/>
      <c r="AT41" s="36"/>
      <c r="AU41" s="58"/>
      <c r="AV41" s="5"/>
      <c r="AW41" s="36"/>
      <c r="AX41" s="58"/>
      <c r="AY41" s="58"/>
      <c r="AZ41" s="5"/>
      <c r="BA41" s="5"/>
      <c r="BB41" s="25"/>
    </row>
    <row r="42" spans="2:54" ht="15">
      <c r="B42" s="122" t="s">
        <v>195</v>
      </c>
      <c r="C42" s="9">
        <v>61</v>
      </c>
      <c r="D42" s="9" t="s">
        <v>196</v>
      </c>
      <c r="E42" s="16">
        <v>76</v>
      </c>
      <c r="F42" s="49">
        <v>10.8</v>
      </c>
      <c r="G42" s="16" t="s">
        <v>34</v>
      </c>
      <c r="H42" s="16" t="s">
        <v>64</v>
      </c>
      <c r="I42" s="16" t="s">
        <v>64</v>
      </c>
      <c r="J42" s="9" t="s">
        <v>197</v>
      </c>
      <c r="K42" s="9" t="s">
        <v>20</v>
      </c>
      <c r="L42" s="9" t="s">
        <v>74</v>
      </c>
      <c r="M42" s="9">
        <v>1966</v>
      </c>
      <c r="N42" s="9">
        <v>1571</v>
      </c>
      <c r="O42" s="9">
        <v>90</v>
      </c>
      <c r="P42" s="56">
        <v>49.95</v>
      </c>
      <c r="Q42" s="35" t="s">
        <v>34</v>
      </c>
      <c r="R42" s="82">
        <f aca="true" t="shared" si="38" ref="R42:R48">IF(ISBLANK($D42),"",IF(ISBLANK(P42),"",IF(Q42="x",MIN(ABS($BG$5-P42),5),IF(Q42="",MIN(ABS($BG$5-P42)+$BG$23,5+$BG$23),"Fehler"))))</f>
        <v>0.04999999999999716</v>
      </c>
      <c r="S42" s="60">
        <v>14.37</v>
      </c>
      <c r="T42" s="39" t="s">
        <v>34</v>
      </c>
      <c r="U42" s="80">
        <f aca="true" t="shared" si="39" ref="U42:U48">IF(ISBLANK($D42),"",IF(ISBLANK(S42),"",IF(T42="x",MIN(ABS($BG$6-S42),5),IF(T42="",MIN(ABS($BG$6-S42)+$BG$23,5+$BG$23),"Fehler"))))</f>
        <v>5</v>
      </c>
      <c r="V42" s="35" t="s">
        <v>34</v>
      </c>
      <c r="W42" s="82">
        <f aca="true" t="shared" si="40" ref="W42:W48">IF(ISBLANK($D42),"",IF(V42="x",0,IF(V42="",$BG$23,"Fehler")))</f>
        <v>0</v>
      </c>
      <c r="X42" s="65">
        <v>3</v>
      </c>
      <c r="Y42" s="39" t="s">
        <v>34</v>
      </c>
      <c r="Z42" s="80">
        <f aca="true" t="shared" si="41" ref="Z42:Z48">IF(ISBLANK($D42),"",IF(ISBLANK(X42),"",IF(Y42="x",ABS($BG$8-X42)*$BH$8,IF(Y42="",ABS($BG$8-X42)*$BH$8+$BG$23,"Fehler"))))</f>
        <v>0.1</v>
      </c>
      <c r="AA42" s="42" t="s">
        <v>34</v>
      </c>
      <c r="AB42" s="82">
        <f aca="true" t="shared" si="42" ref="AB42:AB48">IF(ISBLANK($D42),"",IF(AA42="x",0,IF(AA42="",$BG$23,"Fehler")))</f>
        <v>0</v>
      </c>
      <c r="AC42" s="60">
        <v>19.88</v>
      </c>
      <c r="AD42" s="39" t="s">
        <v>34</v>
      </c>
      <c r="AE42" s="80">
        <f aca="true" t="shared" si="43" ref="AE42:AE48">IF(ISBLANK($D42),"",IF(ISBLANK(AC42),"",IF(AD42="x",MIN(ABS($BG$10-AC42),5),IF(AD42="",MIN(ABS($BG$10-AC42)+$BG$23,5+$BG$23),"Fehler"))))</f>
        <v>0.120000000000001</v>
      </c>
      <c r="AF42" s="17">
        <v>70</v>
      </c>
      <c r="AG42" s="75">
        <f aca="true" t="shared" si="44" ref="AG42:AG48">IF(ISBLANK($D42),"",-SUM(R42,U42,W42,Z42,AB42,AE42,AF42))</f>
        <v>-75.27</v>
      </c>
      <c r="AH42" s="3">
        <f aca="true" t="shared" si="45" ref="AH42:AH48">IF(ISBLANK($D42),"",RANK($AG42,AG$42:AG$48))</f>
        <v>5</v>
      </c>
      <c r="AI42" s="3">
        <f aca="true" t="shared" si="46" ref="AI42:AI48">IF(ISBLANK($D42),"",RANK($AG42,AG$32:AG$75))</f>
        <v>29</v>
      </c>
      <c r="AJ42" s="70">
        <f aca="true" t="shared" si="47" ref="AJ42:AJ48">IF(ISBLANK($D42),"",RANK($AG42,AG$4:AG$75))</f>
        <v>48</v>
      </c>
      <c r="AK42" s="69">
        <v>170</v>
      </c>
      <c r="AL42" s="42" t="s">
        <v>34</v>
      </c>
      <c r="AM42" s="89">
        <f aca="true" t="shared" si="48" ref="AM42:AM48">IF(ISBLANK($D42),"",IF(ISBLANK(AK42),"",IF(AL42="x",ABS($BG$12-AK42)/$BH$14,IF(AL42="",ABS($BG$12-AK42)/$BH$14+$BG$23,"Fehler"))))</f>
        <v>1.5</v>
      </c>
      <c r="AN42" s="39" t="s">
        <v>34</v>
      </c>
      <c r="AO42" s="80">
        <f aca="true" t="shared" si="49" ref="AO42:AO48">IF(ISBLANK($D42),"",IF(AN42="x",0,IF(AN42="",$BG$23,"Fehler")))</f>
        <v>0</v>
      </c>
      <c r="AP42" s="28">
        <v>102</v>
      </c>
      <c r="AQ42" s="42" t="s">
        <v>34</v>
      </c>
      <c r="AR42" s="82">
        <f aca="true" t="shared" si="50" ref="AR42:AR48">IF(ISBLANK($D42),"",IF(ISBLANK(AP42),"",IF(AQ42="x",ABS($BG$14-AP42)/$BH$14,IF(AQ42="",ABS($BG$14-AP42)/$BH$14+$BG$23,"Fehler"))))</f>
        <v>70</v>
      </c>
      <c r="AS42" s="9">
        <v>125</v>
      </c>
      <c r="AT42" s="38" t="s">
        <v>34</v>
      </c>
      <c r="AU42" s="80">
        <f aca="true" t="shared" si="51" ref="AU42:AU48">IF(ISBLANK($D42),"",IF(ISBLANK(AS42),"",IF(AT42="x",ABS($BG$16-AS42)/$BH$16,IF(AT42="",ABS($BG$16-AS42)/$BH$16+$BG$23,"Fehler"))))</f>
        <v>126</v>
      </c>
      <c r="AV42" s="32">
        <v>1</v>
      </c>
      <c r="AW42" s="44" t="s">
        <v>34</v>
      </c>
      <c r="AX42" s="89">
        <f aca="true" t="shared" si="52" ref="AX42:AX48">IF(ISBLANK($D42),"",IF(ISBLANK(AV42),"",IF(AW42="x",ABS($BG$18-AV42)/$BH$18,IF(AW42="",ABS($BG$18-AV42)/$BH$18+$BG$23,"Fehler"))))</f>
        <v>5</v>
      </c>
      <c r="AY42" s="87">
        <f aca="true" t="shared" si="53" ref="AY42:AY48">IF(ISBLANK($D42),"",-SUM(AM42,AO42,AR42,AU42,AX42))</f>
        <v>-202.5</v>
      </c>
      <c r="AZ42" s="3">
        <f aca="true" t="shared" si="54" ref="AZ42:AZ48">IF(ISBLANK($D42),"",RANK($AY42,AY$42:AY$48))</f>
        <v>4</v>
      </c>
      <c r="BA42" s="3">
        <f aca="true" t="shared" si="55" ref="BA42:BA48">IF(ISBLANK($D42),"",RANK($AY42,AY$32:AY$75))</f>
        <v>26</v>
      </c>
      <c r="BB42" s="22">
        <f aca="true" t="shared" si="56" ref="BB42:BB48">IF(ISBLANK($D42),"",RANK($AY42,AY$4:AY$75))</f>
        <v>41</v>
      </c>
    </row>
    <row r="43" spans="2:54" ht="15">
      <c r="B43" s="122" t="s">
        <v>195</v>
      </c>
      <c r="C43" s="9">
        <v>62</v>
      </c>
      <c r="D43" s="9" t="s">
        <v>52</v>
      </c>
      <c r="E43" s="16">
        <v>52</v>
      </c>
      <c r="F43" s="49">
        <v>29.5</v>
      </c>
      <c r="G43" s="16"/>
      <c r="H43" s="16"/>
      <c r="I43" s="16"/>
      <c r="J43" s="9" t="s">
        <v>283</v>
      </c>
      <c r="K43" s="9" t="s">
        <v>61</v>
      </c>
      <c r="L43" s="9" t="s">
        <v>53</v>
      </c>
      <c r="M43" s="9">
        <v>1968</v>
      </c>
      <c r="N43" s="9">
        <v>1276</v>
      </c>
      <c r="O43" s="9">
        <v>34</v>
      </c>
      <c r="P43" s="56">
        <v>53.71</v>
      </c>
      <c r="Q43" s="35" t="s">
        <v>34</v>
      </c>
      <c r="R43" s="82">
        <f t="shared" si="38"/>
        <v>3.710000000000001</v>
      </c>
      <c r="S43" s="60">
        <v>19.56</v>
      </c>
      <c r="T43" s="39" t="s">
        <v>34</v>
      </c>
      <c r="U43" s="80">
        <f t="shared" si="39"/>
        <v>0.4400000000000013</v>
      </c>
      <c r="V43" s="35" t="s">
        <v>34</v>
      </c>
      <c r="W43" s="82">
        <f t="shared" si="40"/>
        <v>0</v>
      </c>
      <c r="X43" s="65">
        <v>3</v>
      </c>
      <c r="Y43" s="39" t="s">
        <v>34</v>
      </c>
      <c r="Z43" s="80">
        <f t="shared" si="41"/>
        <v>0.1</v>
      </c>
      <c r="AA43" s="42" t="s">
        <v>34</v>
      </c>
      <c r="AB43" s="82">
        <f t="shared" si="42"/>
        <v>0</v>
      </c>
      <c r="AC43" s="60">
        <v>19.92</v>
      </c>
      <c r="AD43" s="39" t="s">
        <v>34</v>
      </c>
      <c r="AE43" s="80">
        <f t="shared" si="43"/>
        <v>0.0799999999999983</v>
      </c>
      <c r="AF43" s="17">
        <v>50</v>
      </c>
      <c r="AG43" s="75">
        <f t="shared" si="44"/>
        <v>-54.33</v>
      </c>
      <c r="AH43" s="3">
        <f t="shared" si="45"/>
        <v>2</v>
      </c>
      <c r="AI43" s="3">
        <f t="shared" si="46"/>
        <v>17</v>
      </c>
      <c r="AJ43" s="70">
        <f t="shared" si="47"/>
        <v>32</v>
      </c>
      <c r="AK43" s="69">
        <v>115</v>
      </c>
      <c r="AL43" s="42" t="s">
        <v>34</v>
      </c>
      <c r="AM43" s="89">
        <f t="shared" si="48"/>
        <v>56.5</v>
      </c>
      <c r="AN43" s="39" t="s">
        <v>34</v>
      </c>
      <c r="AO43" s="80">
        <f t="shared" si="49"/>
        <v>0</v>
      </c>
      <c r="AP43" s="28">
        <v>150</v>
      </c>
      <c r="AQ43" s="42" t="s">
        <v>34</v>
      </c>
      <c r="AR43" s="82">
        <f t="shared" si="50"/>
        <v>22</v>
      </c>
      <c r="AS43" s="9">
        <v>200</v>
      </c>
      <c r="AT43" s="38" t="s">
        <v>34</v>
      </c>
      <c r="AU43" s="80">
        <f t="shared" si="51"/>
        <v>51</v>
      </c>
      <c r="AV43" s="32">
        <v>2</v>
      </c>
      <c r="AW43" s="44" t="s">
        <v>34</v>
      </c>
      <c r="AX43" s="89">
        <f t="shared" si="52"/>
        <v>0</v>
      </c>
      <c r="AY43" s="87">
        <f t="shared" si="53"/>
        <v>-129.5</v>
      </c>
      <c r="AZ43" s="3">
        <f t="shared" si="54"/>
        <v>2</v>
      </c>
      <c r="BA43" s="3">
        <f t="shared" si="55"/>
        <v>13</v>
      </c>
      <c r="BB43" s="22">
        <f t="shared" si="56"/>
        <v>21</v>
      </c>
    </row>
    <row r="44" spans="2:54" ht="15">
      <c r="B44" s="122" t="s">
        <v>198</v>
      </c>
      <c r="C44" s="9">
        <v>63</v>
      </c>
      <c r="D44" s="9" t="s">
        <v>199</v>
      </c>
      <c r="E44" s="16">
        <v>68</v>
      </c>
      <c r="F44" s="49">
        <v>5.2</v>
      </c>
      <c r="G44" s="16" t="s">
        <v>34</v>
      </c>
      <c r="H44" s="16" t="s">
        <v>34</v>
      </c>
      <c r="I44" s="16" t="s">
        <v>34</v>
      </c>
      <c r="J44" s="9" t="s">
        <v>200</v>
      </c>
      <c r="K44" s="9" t="s">
        <v>75</v>
      </c>
      <c r="L44" s="9" t="s">
        <v>201</v>
      </c>
      <c r="M44" s="9">
        <v>1967</v>
      </c>
      <c r="N44" s="9">
        <v>2470</v>
      </c>
      <c r="O44" s="9">
        <v>130</v>
      </c>
      <c r="P44" s="56">
        <v>50.02</v>
      </c>
      <c r="Q44" s="35" t="s">
        <v>34</v>
      </c>
      <c r="R44" s="82">
        <f t="shared" si="38"/>
        <v>0.020000000000003126</v>
      </c>
      <c r="S44" s="60">
        <v>19.46</v>
      </c>
      <c r="T44" s="39" t="s">
        <v>34</v>
      </c>
      <c r="U44" s="80">
        <f t="shared" si="39"/>
        <v>0.5399999999999991</v>
      </c>
      <c r="V44" s="35" t="s">
        <v>34</v>
      </c>
      <c r="W44" s="82">
        <f t="shared" si="40"/>
        <v>0</v>
      </c>
      <c r="X44" s="65">
        <v>3</v>
      </c>
      <c r="Y44" s="39" t="s">
        <v>34</v>
      </c>
      <c r="Z44" s="80">
        <f t="shared" si="41"/>
        <v>0.1</v>
      </c>
      <c r="AA44" s="42" t="s">
        <v>34</v>
      </c>
      <c r="AB44" s="82">
        <f t="shared" si="42"/>
        <v>0</v>
      </c>
      <c r="AC44" s="60">
        <v>18.89</v>
      </c>
      <c r="AD44" s="39" t="s">
        <v>34</v>
      </c>
      <c r="AE44" s="80">
        <f t="shared" si="43"/>
        <v>1.1099999999999994</v>
      </c>
      <c r="AF44" s="17">
        <v>60</v>
      </c>
      <c r="AG44" s="75">
        <f t="shared" si="44"/>
        <v>-61.77</v>
      </c>
      <c r="AH44" s="3">
        <f t="shared" si="45"/>
        <v>3</v>
      </c>
      <c r="AI44" s="3">
        <f t="shared" si="46"/>
        <v>22</v>
      </c>
      <c r="AJ44" s="70">
        <f t="shared" si="47"/>
        <v>40</v>
      </c>
      <c r="AK44" s="69">
        <v>130</v>
      </c>
      <c r="AL44" s="42" t="s">
        <v>34</v>
      </c>
      <c r="AM44" s="89">
        <f t="shared" si="48"/>
        <v>41.5</v>
      </c>
      <c r="AN44" s="39" t="s">
        <v>34</v>
      </c>
      <c r="AO44" s="80">
        <f t="shared" si="49"/>
        <v>0</v>
      </c>
      <c r="AP44" s="28">
        <v>140</v>
      </c>
      <c r="AQ44" s="42" t="s">
        <v>34</v>
      </c>
      <c r="AR44" s="82">
        <f t="shared" si="50"/>
        <v>32</v>
      </c>
      <c r="AS44" s="9">
        <v>62</v>
      </c>
      <c r="AT44" s="38" t="s">
        <v>34</v>
      </c>
      <c r="AU44" s="80">
        <f t="shared" si="51"/>
        <v>189</v>
      </c>
      <c r="AV44" s="32">
        <v>1</v>
      </c>
      <c r="AW44" s="44" t="s">
        <v>34</v>
      </c>
      <c r="AX44" s="89">
        <f t="shared" si="52"/>
        <v>5</v>
      </c>
      <c r="AY44" s="87">
        <f t="shared" si="53"/>
        <v>-267.5</v>
      </c>
      <c r="AZ44" s="3">
        <f t="shared" si="54"/>
        <v>7</v>
      </c>
      <c r="BA44" s="3">
        <f t="shared" si="55"/>
        <v>38</v>
      </c>
      <c r="BB44" s="22">
        <f t="shared" si="56"/>
        <v>58</v>
      </c>
    </row>
    <row r="45" spans="2:54" ht="15">
      <c r="B45" s="122" t="s">
        <v>195</v>
      </c>
      <c r="C45" s="9">
        <v>64</v>
      </c>
      <c r="D45" s="9" t="s">
        <v>202</v>
      </c>
      <c r="E45" s="16">
        <v>51</v>
      </c>
      <c r="F45" s="49">
        <v>48.6</v>
      </c>
      <c r="G45" s="16"/>
      <c r="H45" s="16"/>
      <c r="I45" s="16"/>
      <c r="J45" s="9" t="s">
        <v>203</v>
      </c>
      <c r="K45" s="9" t="s">
        <v>61</v>
      </c>
      <c r="L45" s="9" t="s">
        <v>204</v>
      </c>
      <c r="M45" s="9">
        <v>1967</v>
      </c>
      <c r="N45" s="9">
        <v>1483</v>
      </c>
      <c r="O45" s="9"/>
      <c r="P45" s="56">
        <v>54.2</v>
      </c>
      <c r="Q45" s="35" t="s">
        <v>34</v>
      </c>
      <c r="R45" s="82">
        <f t="shared" si="38"/>
        <v>4.200000000000003</v>
      </c>
      <c r="S45" s="60">
        <v>13.92</v>
      </c>
      <c r="T45" s="39" t="s">
        <v>34</v>
      </c>
      <c r="U45" s="80">
        <f t="shared" si="39"/>
        <v>5</v>
      </c>
      <c r="V45" s="35" t="s">
        <v>34</v>
      </c>
      <c r="W45" s="82">
        <f t="shared" si="40"/>
        <v>0</v>
      </c>
      <c r="X45" s="65">
        <v>3</v>
      </c>
      <c r="Y45" s="39" t="s">
        <v>34</v>
      </c>
      <c r="Z45" s="80">
        <f t="shared" si="41"/>
        <v>0.1</v>
      </c>
      <c r="AA45" s="42" t="s">
        <v>34</v>
      </c>
      <c r="AB45" s="82">
        <f t="shared" si="42"/>
        <v>0</v>
      </c>
      <c r="AC45" s="60">
        <v>20</v>
      </c>
      <c r="AD45" s="39"/>
      <c r="AE45" s="80">
        <f t="shared" si="43"/>
        <v>50</v>
      </c>
      <c r="AF45" s="17">
        <v>50</v>
      </c>
      <c r="AG45" s="75">
        <f t="shared" si="44"/>
        <v>-109.30000000000001</v>
      </c>
      <c r="AH45" s="3">
        <f t="shared" si="45"/>
        <v>7</v>
      </c>
      <c r="AI45" s="3">
        <f t="shared" si="46"/>
        <v>34</v>
      </c>
      <c r="AJ45" s="70">
        <f t="shared" si="47"/>
        <v>54</v>
      </c>
      <c r="AK45" s="69">
        <v>175</v>
      </c>
      <c r="AL45" s="42" t="s">
        <v>34</v>
      </c>
      <c r="AM45" s="89">
        <f t="shared" si="48"/>
        <v>3.5</v>
      </c>
      <c r="AN45" s="39" t="s">
        <v>34</v>
      </c>
      <c r="AO45" s="80">
        <f t="shared" si="49"/>
        <v>0</v>
      </c>
      <c r="AP45" s="28">
        <v>84</v>
      </c>
      <c r="AQ45" s="42" t="s">
        <v>34</v>
      </c>
      <c r="AR45" s="82">
        <f t="shared" si="50"/>
        <v>88</v>
      </c>
      <c r="AS45" s="9">
        <v>240</v>
      </c>
      <c r="AT45" s="38" t="s">
        <v>34</v>
      </c>
      <c r="AU45" s="80">
        <f t="shared" si="51"/>
        <v>11</v>
      </c>
      <c r="AV45" s="32">
        <v>2</v>
      </c>
      <c r="AW45" s="44" t="s">
        <v>34</v>
      </c>
      <c r="AX45" s="89">
        <f t="shared" si="52"/>
        <v>0</v>
      </c>
      <c r="AY45" s="87">
        <f t="shared" si="53"/>
        <v>-102.5</v>
      </c>
      <c r="AZ45" s="3">
        <f t="shared" si="54"/>
        <v>1</v>
      </c>
      <c r="BA45" s="3">
        <f t="shared" si="55"/>
        <v>9</v>
      </c>
      <c r="BB45" s="22">
        <f t="shared" si="56"/>
        <v>15</v>
      </c>
    </row>
    <row r="46" spans="2:54" ht="15">
      <c r="B46" s="122" t="s">
        <v>195</v>
      </c>
      <c r="C46" s="9">
        <v>65</v>
      </c>
      <c r="D46" s="9" t="s">
        <v>68</v>
      </c>
      <c r="E46" s="16">
        <v>64</v>
      </c>
      <c r="F46" s="49">
        <v>5.3</v>
      </c>
      <c r="G46" s="16"/>
      <c r="H46" s="16"/>
      <c r="I46" s="16"/>
      <c r="J46" s="9" t="s">
        <v>76</v>
      </c>
      <c r="K46" s="9" t="s">
        <v>75</v>
      </c>
      <c r="L46" s="9" t="s">
        <v>193</v>
      </c>
      <c r="M46" s="9">
        <v>1961</v>
      </c>
      <c r="N46" s="9"/>
      <c r="O46" s="9"/>
      <c r="P46" s="56">
        <v>50.52</v>
      </c>
      <c r="Q46" s="35" t="s">
        <v>34</v>
      </c>
      <c r="R46" s="82">
        <f t="shared" si="38"/>
        <v>0.5200000000000031</v>
      </c>
      <c r="S46" s="60">
        <v>14.64</v>
      </c>
      <c r="T46" s="39" t="s">
        <v>34</v>
      </c>
      <c r="U46" s="80">
        <f t="shared" si="39"/>
        <v>5</v>
      </c>
      <c r="V46" s="35" t="s">
        <v>34</v>
      </c>
      <c r="W46" s="82">
        <f t="shared" si="40"/>
        <v>0</v>
      </c>
      <c r="X46" s="65">
        <v>3</v>
      </c>
      <c r="Y46" s="39" t="s">
        <v>34</v>
      </c>
      <c r="Z46" s="80">
        <f t="shared" si="41"/>
        <v>0.1</v>
      </c>
      <c r="AA46" s="42" t="s">
        <v>34</v>
      </c>
      <c r="AB46" s="82">
        <f t="shared" si="42"/>
        <v>0</v>
      </c>
      <c r="AC46" s="60">
        <v>17.83</v>
      </c>
      <c r="AD46" s="39" t="s">
        <v>34</v>
      </c>
      <c r="AE46" s="80">
        <f t="shared" si="43"/>
        <v>2.1700000000000017</v>
      </c>
      <c r="AF46" s="17">
        <v>70</v>
      </c>
      <c r="AG46" s="75">
        <f t="shared" si="44"/>
        <v>-77.79</v>
      </c>
      <c r="AH46" s="3">
        <f t="shared" si="45"/>
        <v>6</v>
      </c>
      <c r="AI46" s="3">
        <f t="shared" si="46"/>
        <v>30</v>
      </c>
      <c r="AJ46" s="70">
        <f t="shared" si="47"/>
        <v>49</v>
      </c>
      <c r="AK46" s="69">
        <v>165</v>
      </c>
      <c r="AL46" s="42" t="s">
        <v>34</v>
      </c>
      <c r="AM46" s="89">
        <f t="shared" si="48"/>
        <v>6.5</v>
      </c>
      <c r="AN46" s="39"/>
      <c r="AO46" s="80">
        <f t="shared" si="49"/>
        <v>50</v>
      </c>
      <c r="AP46" s="28">
        <v>95</v>
      </c>
      <c r="AQ46" s="42" t="s">
        <v>34</v>
      </c>
      <c r="AR46" s="82">
        <f t="shared" si="50"/>
        <v>77</v>
      </c>
      <c r="AS46" s="9">
        <v>160</v>
      </c>
      <c r="AT46" s="38" t="s">
        <v>34</v>
      </c>
      <c r="AU46" s="80">
        <f t="shared" si="51"/>
        <v>91</v>
      </c>
      <c r="AV46" s="32">
        <v>2</v>
      </c>
      <c r="AW46" s="44" t="s">
        <v>34</v>
      </c>
      <c r="AX46" s="89">
        <f t="shared" si="52"/>
        <v>0</v>
      </c>
      <c r="AY46" s="87">
        <f t="shared" si="53"/>
        <v>-224.5</v>
      </c>
      <c r="AZ46" s="3">
        <f t="shared" si="54"/>
        <v>6</v>
      </c>
      <c r="BA46" s="3">
        <f t="shared" si="55"/>
        <v>33</v>
      </c>
      <c r="BB46" s="22">
        <f t="shared" si="56"/>
        <v>51</v>
      </c>
    </row>
    <row r="47" spans="2:59" s="106" customFormat="1" ht="15">
      <c r="B47" s="122" t="s">
        <v>195</v>
      </c>
      <c r="C47" s="9">
        <v>66</v>
      </c>
      <c r="D47" s="9" t="s">
        <v>205</v>
      </c>
      <c r="E47" s="16">
        <v>30</v>
      </c>
      <c r="F47" s="49">
        <v>34.4</v>
      </c>
      <c r="G47" s="16"/>
      <c r="H47" s="16"/>
      <c r="I47" s="16"/>
      <c r="J47" s="9" t="s">
        <v>206</v>
      </c>
      <c r="K47" s="9" t="s">
        <v>178</v>
      </c>
      <c r="L47" s="9" t="s">
        <v>207</v>
      </c>
      <c r="M47" s="9">
        <v>1968</v>
      </c>
      <c r="N47" s="9">
        <v>4700</v>
      </c>
      <c r="O47" s="9">
        <v>200</v>
      </c>
      <c r="P47" s="56">
        <v>49.15</v>
      </c>
      <c r="Q47" s="35" t="s">
        <v>34</v>
      </c>
      <c r="R47" s="82">
        <f t="shared" si="38"/>
        <v>0.8500000000000014</v>
      </c>
      <c r="S47" s="60">
        <v>16.46</v>
      </c>
      <c r="T47" s="39" t="s">
        <v>34</v>
      </c>
      <c r="U47" s="80">
        <f t="shared" si="39"/>
        <v>3.539999999999999</v>
      </c>
      <c r="V47" s="35" t="s">
        <v>34</v>
      </c>
      <c r="W47" s="82">
        <f t="shared" si="40"/>
        <v>0</v>
      </c>
      <c r="X47" s="65">
        <v>3</v>
      </c>
      <c r="Y47" s="39" t="s">
        <v>34</v>
      </c>
      <c r="Z47" s="80">
        <f t="shared" si="41"/>
        <v>0.1</v>
      </c>
      <c r="AA47" s="42" t="s">
        <v>34</v>
      </c>
      <c r="AB47" s="82">
        <f t="shared" si="42"/>
        <v>0</v>
      </c>
      <c r="AC47" s="60">
        <v>19.02</v>
      </c>
      <c r="AD47" s="39" t="s">
        <v>34</v>
      </c>
      <c r="AE47" s="80">
        <f t="shared" si="43"/>
        <v>0.9800000000000004</v>
      </c>
      <c r="AF47" s="17">
        <v>40</v>
      </c>
      <c r="AG47" s="75">
        <f t="shared" si="44"/>
        <v>-45.47</v>
      </c>
      <c r="AH47" s="3">
        <f t="shared" si="45"/>
        <v>1</v>
      </c>
      <c r="AI47" s="3">
        <f t="shared" si="46"/>
        <v>13</v>
      </c>
      <c r="AJ47" s="70">
        <f t="shared" si="47"/>
        <v>26</v>
      </c>
      <c r="AK47" s="69">
        <v>150</v>
      </c>
      <c r="AL47" s="42" t="s">
        <v>34</v>
      </c>
      <c r="AM47" s="89">
        <f t="shared" si="48"/>
        <v>21.5</v>
      </c>
      <c r="AN47" s="39" t="s">
        <v>34</v>
      </c>
      <c r="AO47" s="80">
        <f t="shared" si="49"/>
        <v>0</v>
      </c>
      <c r="AP47" s="28">
        <v>130</v>
      </c>
      <c r="AQ47" s="42" t="s">
        <v>34</v>
      </c>
      <c r="AR47" s="82">
        <f t="shared" si="50"/>
        <v>42</v>
      </c>
      <c r="AS47" s="9">
        <v>150</v>
      </c>
      <c r="AT47" s="38" t="s">
        <v>34</v>
      </c>
      <c r="AU47" s="80">
        <f t="shared" si="51"/>
        <v>101</v>
      </c>
      <c r="AV47" s="32">
        <v>1</v>
      </c>
      <c r="AW47" s="44" t="s">
        <v>34</v>
      </c>
      <c r="AX47" s="89">
        <f t="shared" si="52"/>
        <v>5</v>
      </c>
      <c r="AY47" s="87">
        <f t="shared" si="53"/>
        <v>-169.5</v>
      </c>
      <c r="AZ47" s="3">
        <f t="shared" si="54"/>
        <v>3</v>
      </c>
      <c r="BA47" s="3">
        <f t="shared" si="55"/>
        <v>19</v>
      </c>
      <c r="BB47" s="22">
        <f t="shared" si="56"/>
        <v>32</v>
      </c>
      <c r="BG47" s="116"/>
    </row>
    <row r="48" spans="2:54" ht="15">
      <c r="B48" s="122" t="s">
        <v>195</v>
      </c>
      <c r="C48" s="9">
        <v>67</v>
      </c>
      <c r="D48" s="9" t="s">
        <v>276</v>
      </c>
      <c r="E48" s="16">
        <v>50</v>
      </c>
      <c r="F48" s="49">
        <v>5.6</v>
      </c>
      <c r="G48" s="16"/>
      <c r="H48" s="16"/>
      <c r="I48" s="16"/>
      <c r="J48" s="9" t="s">
        <v>277</v>
      </c>
      <c r="K48" s="9" t="s">
        <v>278</v>
      </c>
      <c r="L48" s="9" t="s">
        <v>279</v>
      </c>
      <c r="M48" s="9">
        <v>1968</v>
      </c>
      <c r="N48" s="9">
        <v>4200</v>
      </c>
      <c r="O48" s="9">
        <v>320</v>
      </c>
      <c r="P48" s="56">
        <v>50.64</v>
      </c>
      <c r="Q48" s="35" t="s">
        <v>34</v>
      </c>
      <c r="R48" s="82">
        <f t="shared" si="38"/>
        <v>0.6400000000000006</v>
      </c>
      <c r="S48" s="60">
        <v>20.82</v>
      </c>
      <c r="T48" s="39" t="s">
        <v>34</v>
      </c>
      <c r="U48" s="80">
        <f t="shared" si="39"/>
        <v>0.8200000000000003</v>
      </c>
      <c r="V48" s="35" t="s">
        <v>34</v>
      </c>
      <c r="W48" s="82">
        <f t="shared" si="40"/>
        <v>0</v>
      </c>
      <c r="X48" s="65">
        <v>4</v>
      </c>
      <c r="Y48" s="39" t="s">
        <v>34</v>
      </c>
      <c r="Z48" s="80">
        <f t="shared" si="41"/>
        <v>0</v>
      </c>
      <c r="AA48" s="42" t="s">
        <v>34</v>
      </c>
      <c r="AB48" s="82">
        <f t="shared" si="42"/>
        <v>0</v>
      </c>
      <c r="AC48" s="60">
        <v>21.35</v>
      </c>
      <c r="AD48" s="39" t="s">
        <v>34</v>
      </c>
      <c r="AE48" s="80">
        <f t="shared" si="43"/>
        <v>1.3500000000000014</v>
      </c>
      <c r="AF48" s="17">
        <v>70</v>
      </c>
      <c r="AG48" s="75">
        <f t="shared" si="44"/>
        <v>-72.81</v>
      </c>
      <c r="AH48" s="3">
        <f t="shared" si="45"/>
        <v>4</v>
      </c>
      <c r="AI48" s="3">
        <f t="shared" si="46"/>
        <v>25</v>
      </c>
      <c r="AJ48" s="70">
        <f t="shared" si="47"/>
        <v>44</v>
      </c>
      <c r="AK48" s="69">
        <v>150</v>
      </c>
      <c r="AL48" s="42" t="s">
        <v>34</v>
      </c>
      <c r="AM48" s="89">
        <f t="shared" si="48"/>
        <v>21.5</v>
      </c>
      <c r="AN48" s="39"/>
      <c r="AO48" s="80">
        <f t="shared" si="49"/>
        <v>50</v>
      </c>
      <c r="AP48" s="28">
        <v>100</v>
      </c>
      <c r="AQ48" s="42" t="s">
        <v>34</v>
      </c>
      <c r="AR48" s="82">
        <f t="shared" si="50"/>
        <v>72</v>
      </c>
      <c r="AS48" s="9">
        <v>180</v>
      </c>
      <c r="AT48" s="38" t="s">
        <v>34</v>
      </c>
      <c r="AU48" s="80">
        <f t="shared" si="51"/>
        <v>71</v>
      </c>
      <c r="AV48" s="32">
        <v>2</v>
      </c>
      <c r="AW48" s="44" t="s">
        <v>34</v>
      </c>
      <c r="AX48" s="89">
        <f t="shared" si="52"/>
        <v>0</v>
      </c>
      <c r="AY48" s="87">
        <f t="shared" si="53"/>
        <v>-214.5</v>
      </c>
      <c r="AZ48" s="3">
        <f t="shared" si="54"/>
        <v>5</v>
      </c>
      <c r="BA48" s="3">
        <f t="shared" si="55"/>
        <v>30</v>
      </c>
      <c r="BB48" s="22">
        <f t="shared" si="56"/>
        <v>46</v>
      </c>
    </row>
    <row r="49" spans="2:54" ht="15">
      <c r="B49" s="124" t="s">
        <v>273</v>
      </c>
      <c r="C49" s="33"/>
      <c r="D49" s="6"/>
      <c r="E49" s="6"/>
      <c r="F49" s="52"/>
      <c r="G49" s="6"/>
      <c r="H49" s="6"/>
      <c r="I49" s="6"/>
      <c r="J49" s="6"/>
      <c r="K49" s="6"/>
      <c r="L49" s="6"/>
      <c r="M49" s="6"/>
      <c r="N49" s="6"/>
      <c r="O49" s="6"/>
      <c r="P49" s="58"/>
      <c r="Q49" s="36"/>
      <c r="R49" s="58"/>
      <c r="S49" s="58"/>
      <c r="T49" s="36"/>
      <c r="U49" s="58"/>
      <c r="V49" s="36"/>
      <c r="W49" s="58"/>
      <c r="X49" s="67"/>
      <c r="Y49" s="36"/>
      <c r="Z49" s="58"/>
      <c r="AA49" s="36"/>
      <c r="AB49" s="58"/>
      <c r="AC49" s="58"/>
      <c r="AD49" s="36"/>
      <c r="AE49" s="58"/>
      <c r="AF49" s="5"/>
      <c r="AG49" s="77"/>
      <c r="AH49" s="6"/>
      <c r="AI49" s="5"/>
      <c r="AJ49" s="5"/>
      <c r="AK49" s="5"/>
      <c r="AL49" s="36"/>
      <c r="AM49" s="58"/>
      <c r="AN49" s="36"/>
      <c r="AO49" s="58"/>
      <c r="AP49" s="5"/>
      <c r="AQ49" s="36"/>
      <c r="AR49" s="58"/>
      <c r="AS49" s="5"/>
      <c r="AT49" s="36"/>
      <c r="AU49" s="58"/>
      <c r="AV49" s="5"/>
      <c r="AW49" s="36"/>
      <c r="AX49" s="58"/>
      <c r="AY49" s="58"/>
      <c r="AZ49" s="5"/>
      <c r="BA49" s="5"/>
      <c r="BB49" s="25"/>
    </row>
    <row r="50" spans="2:54" ht="15">
      <c r="B50" s="122" t="s">
        <v>208</v>
      </c>
      <c r="C50" s="9">
        <v>70</v>
      </c>
      <c r="D50" s="9" t="s">
        <v>209</v>
      </c>
      <c r="E50" s="16">
        <v>67</v>
      </c>
      <c r="F50" s="49">
        <v>54.8</v>
      </c>
      <c r="G50" s="16" t="s">
        <v>64</v>
      </c>
      <c r="H50" s="16"/>
      <c r="I50" s="16"/>
      <c r="J50" s="9" t="s">
        <v>210</v>
      </c>
      <c r="K50" s="9" t="s">
        <v>75</v>
      </c>
      <c r="L50" s="9" t="s">
        <v>211</v>
      </c>
      <c r="M50" s="9">
        <v>1983</v>
      </c>
      <c r="N50" s="9">
        <v>3800</v>
      </c>
      <c r="O50" s="9">
        <v>160</v>
      </c>
      <c r="P50" s="56">
        <v>51.24</v>
      </c>
      <c r="Q50" s="35" t="s">
        <v>34</v>
      </c>
      <c r="R50" s="82">
        <f aca="true" t="shared" si="57" ref="R50:R70">IF(ISBLANK($D50),"",IF(ISBLANK(P50),"",IF(Q50="x",MIN(ABS($BG$5-P50),5),IF(Q50="",MIN(ABS($BG$5-P50)+$BG$23,5+$BG$23),"Fehler"))))</f>
        <v>1.240000000000002</v>
      </c>
      <c r="S50" s="60">
        <v>20.5</v>
      </c>
      <c r="T50" s="39" t="s">
        <v>34</v>
      </c>
      <c r="U50" s="80">
        <f aca="true" t="shared" si="58" ref="U50:U70">IF(ISBLANK($D50),"",IF(ISBLANK(S50),"",IF(T50="x",MIN(ABS($BG$6-S50),5),IF(T50="",MIN(ABS($BG$6-S50)+$BG$23,5+$BG$23),"Fehler"))))</f>
        <v>0.5</v>
      </c>
      <c r="V50" s="35" t="s">
        <v>34</v>
      </c>
      <c r="W50" s="82">
        <f aca="true" t="shared" si="59" ref="W50:W70">IF(ISBLANK($D50),"",IF(V50="x",0,IF(V50="",$BG$23,"Fehler")))</f>
        <v>0</v>
      </c>
      <c r="X50" s="65">
        <v>4</v>
      </c>
      <c r="Y50" s="39" t="s">
        <v>34</v>
      </c>
      <c r="Z50" s="80">
        <f aca="true" t="shared" si="60" ref="Z50:Z70">IF(ISBLANK($D50),"",IF(ISBLANK(X50),"",IF(Y50="x",ABS($BG$8-X50)*$BH$8,IF(Y50="",ABS($BG$8-X50)*$BH$8+$BG$23,"Fehler"))))</f>
        <v>0</v>
      </c>
      <c r="AA50" s="42" t="s">
        <v>34</v>
      </c>
      <c r="AB50" s="82">
        <f aca="true" t="shared" si="61" ref="AB50:AB70">IF(ISBLANK($D50),"",IF(AA50="x",0,IF(AA50="",$BG$23,"Fehler")))</f>
        <v>0</v>
      </c>
      <c r="AC50" s="60">
        <v>21.13</v>
      </c>
      <c r="AD50" s="39" t="s">
        <v>34</v>
      </c>
      <c r="AE50" s="80">
        <f aca="true" t="shared" si="62" ref="AE50:AE70">IF(ISBLANK($D50),"",IF(ISBLANK(AC50),"",IF(AD50="x",MIN(ABS($BG$10-AC50),5),IF(AD50="",MIN(ABS($BG$10-AC50)+$BG$23,5+$BG$23),"Fehler"))))</f>
        <v>1.129999999999999</v>
      </c>
      <c r="AF50" s="17">
        <v>70</v>
      </c>
      <c r="AG50" s="75">
        <f aca="true" t="shared" si="63" ref="AG50:AG70">IF(ISBLANK($D50),"",-SUM(R50,U50,W50,Z50,AB50,AE50,AF50))</f>
        <v>-72.87</v>
      </c>
      <c r="AH50" s="3">
        <f aca="true" t="shared" si="64" ref="AH50:AH70">IF(ISBLANK($D50),"",RANK($AG50,AG$50:AG$70))</f>
        <v>14</v>
      </c>
      <c r="AI50" s="3">
        <f aca="true" t="shared" si="65" ref="AI50:AI70">IF(ISBLANK($D50),"",RANK($AG50,AG$32:AG$75))</f>
        <v>26</v>
      </c>
      <c r="AJ50" s="70">
        <f aca="true" t="shared" si="66" ref="AJ50:AJ70">IF(ISBLANK($D50),"",RANK($AG50,AG$4:AG$75))</f>
        <v>45</v>
      </c>
      <c r="AK50" s="69">
        <v>120</v>
      </c>
      <c r="AL50" s="42" t="s">
        <v>34</v>
      </c>
      <c r="AM50" s="89">
        <f aca="true" t="shared" si="67" ref="AM50:AM70">IF(ISBLANK($D50),"",IF(ISBLANK(AK50),"",IF(AL50="x",ABS($BG$12-AK50)/$BH$14,IF(AL50="",ABS($BG$12-AK50)/$BH$14+$BG$23,"Fehler"))))</f>
        <v>51.5</v>
      </c>
      <c r="AN50" s="39" t="s">
        <v>34</v>
      </c>
      <c r="AO50" s="80">
        <f aca="true" t="shared" si="68" ref="AO50:AO70">IF(ISBLANK($D50),"",IF(AN50="x",0,IF(AN50="",$BG$23,"Fehler")))</f>
        <v>0</v>
      </c>
      <c r="AP50" s="28">
        <v>120</v>
      </c>
      <c r="AQ50" s="42" t="s">
        <v>34</v>
      </c>
      <c r="AR50" s="82">
        <f aca="true" t="shared" si="69" ref="AR50:AR70">IF(ISBLANK($D50),"",IF(ISBLANK(AP50),"",IF(AQ50="x",ABS($BG$14-AP50)/$BH$14,IF(AQ50="",ABS($BG$14-AP50)/$BH$14+$BG$23,"Fehler"))))</f>
        <v>52</v>
      </c>
      <c r="AS50" s="9">
        <v>250</v>
      </c>
      <c r="AT50" s="38" t="s">
        <v>34</v>
      </c>
      <c r="AU50" s="80">
        <f aca="true" t="shared" si="70" ref="AU50:AU70">IF(ISBLANK($D50),"",IF(ISBLANK(AS50),"",IF(AT50="x",ABS($BG$16-AS50)/$BH$16,IF(AT50="",ABS($BG$16-AS50)/$BH$16+$BG$23,"Fehler"))))</f>
        <v>1</v>
      </c>
      <c r="AV50" s="32">
        <v>2</v>
      </c>
      <c r="AW50" s="44" t="s">
        <v>34</v>
      </c>
      <c r="AX50" s="89">
        <f aca="true" t="shared" si="71" ref="AX50:AX70">IF(ISBLANK($D50),"",IF(ISBLANK(AV50),"",IF(AW50="x",ABS($BG$18-AV50)/$BH$18,IF(AW50="",ABS($BG$18-AV50)/$BH$18+$BG$23,"Fehler"))))</f>
        <v>0</v>
      </c>
      <c r="AY50" s="87">
        <f aca="true" t="shared" si="72" ref="AY50:AY70">IF(ISBLANK($D50),"",-SUM(AM50,AO50,AR50,AU50,AX50))</f>
        <v>-104.5</v>
      </c>
      <c r="AZ50" s="3">
        <f aca="true" t="shared" si="73" ref="AZ50:AZ70">IF(ISBLANK($D50),"",RANK($AY50,AY$50:AY$70))</f>
        <v>7</v>
      </c>
      <c r="BA50" s="3">
        <f aca="true" t="shared" si="74" ref="BA50:BA70">IF(ISBLANK($D50),"",RANK($AY50,AY$32:AY$75))</f>
        <v>10</v>
      </c>
      <c r="BB50" s="22">
        <f aca="true" t="shared" si="75" ref="BB50:BB70">IF(ISBLANK($D50),"",RANK($AY50,AY$4:AY$75))</f>
        <v>16</v>
      </c>
    </row>
    <row r="51" spans="2:54" ht="15">
      <c r="B51" s="122" t="s">
        <v>208</v>
      </c>
      <c r="C51" s="9">
        <v>71</v>
      </c>
      <c r="D51" s="9" t="s">
        <v>77</v>
      </c>
      <c r="E51" s="16">
        <v>54</v>
      </c>
      <c r="F51" s="49">
        <v>2.8</v>
      </c>
      <c r="G51" s="16"/>
      <c r="H51" s="16"/>
      <c r="I51" s="16"/>
      <c r="J51" s="9" t="s">
        <v>282</v>
      </c>
      <c r="K51" s="9" t="s">
        <v>20</v>
      </c>
      <c r="L51" s="9">
        <v>914</v>
      </c>
      <c r="M51" s="9">
        <v>1972</v>
      </c>
      <c r="N51" s="9">
        <v>1700</v>
      </c>
      <c r="O51" s="9">
        <v>80</v>
      </c>
      <c r="P51" s="56">
        <v>45.84</v>
      </c>
      <c r="Q51" s="35" t="s">
        <v>34</v>
      </c>
      <c r="R51" s="82">
        <f t="shared" si="57"/>
        <v>4.159999999999997</v>
      </c>
      <c r="S51" s="60">
        <v>16.15</v>
      </c>
      <c r="T51" s="39" t="s">
        <v>34</v>
      </c>
      <c r="U51" s="80">
        <f t="shared" si="58"/>
        <v>3.8500000000000014</v>
      </c>
      <c r="V51" s="35" t="s">
        <v>34</v>
      </c>
      <c r="W51" s="82">
        <f t="shared" si="59"/>
        <v>0</v>
      </c>
      <c r="X51" s="65">
        <v>4</v>
      </c>
      <c r="Y51" s="39" t="s">
        <v>34</v>
      </c>
      <c r="Z51" s="80">
        <f t="shared" si="60"/>
        <v>0</v>
      </c>
      <c r="AA51" s="42" t="s">
        <v>34</v>
      </c>
      <c r="AB51" s="82">
        <f t="shared" si="61"/>
        <v>0</v>
      </c>
      <c r="AC51" s="60">
        <v>20.08</v>
      </c>
      <c r="AD51" s="39" t="s">
        <v>34</v>
      </c>
      <c r="AE51" s="80">
        <f t="shared" si="62"/>
        <v>0.0799999999999983</v>
      </c>
      <c r="AF51" s="17">
        <v>60</v>
      </c>
      <c r="AG51" s="75">
        <f t="shared" si="63"/>
        <v>-68.09</v>
      </c>
      <c r="AH51" s="3">
        <f t="shared" si="64"/>
        <v>13</v>
      </c>
      <c r="AI51" s="3">
        <f t="shared" si="65"/>
        <v>24</v>
      </c>
      <c r="AJ51" s="70">
        <f t="shared" si="66"/>
        <v>43</v>
      </c>
      <c r="AK51" s="69">
        <v>150</v>
      </c>
      <c r="AL51" s="42" t="s">
        <v>34</v>
      </c>
      <c r="AM51" s="89">
        <f t="shared" si="67"/>
        <v>21.5</v>
      </c>
      <c r="AN51" s="39" t="s">
        <v>34</v>
      </c>
      <c r="AO51" s="80">
        <f t="shared" si="68"/>
        <v>0</v>
      </c>
      <c r="AP51" s="28">
        <v>130</v>
      </c>
      <c r="AQ51" s="42" t="s">
        <v>34</v>
      </c>
      <c r="AR51" s="82">
        <f t="shared" si="69"/>
        <v>42</v>
      </c>
      <c r="AS51" s="9">
        <v>200</v>
      </c>
      <c r="AT51" s="38" t="s">
        <v>34</v>
      </c>
      <c r="AU51" s="80">
        <f t="shared" si="70"/>
        <v>51</v>
      </c>
      <c r="AV51" s="32">
        <v>2</v>
      </c>
      <c r="AW51" s="44" t="s">
        <v>34</v>
      </c>
      <c r="AX51" s="89">
        <f t="shared" si="71"/>
        <v>0</v>
      </c>
      <c r="AY51" s="87">
        <f t="shared" si="72"/>
        <v>-114.5</v>
      </c>
      <c r="AZ51" s="3">
        <f t="shared" si="73"/>
        <v>8</v>
      </c>
      <c r="BA51" s="3">
        <f t="shared" si="74"/>
        <v>12</v>
      </c>
      <c r="BB51" s="22">
        <f t="shared" si="75"/>
        <v>19</v>
      </c>
    </row>
    <row r="52" spans="2:54" ht="15">
      <c r="B52" s="122" t="s">
        <v>208</v>
      </c>
      <c r="C52" s="9">
        <v>72</v>
      </c>
      <c r="D52" s="9" t="s">
        <v>57</v>
      </c>
      <c r="E52" s="16">
        <v>59</v>
      </c>
      <c r="F52" s="49">
        <v>27.4</v>
      </c>
      <c r="G52" s="16"/>
      <c r="H52" s="16"/>
      <c r="I52" s="16"/>
      <c r="J52" s="9" t="s">
        <v>58</v>
      </c>
      <c r="K52" s="9" t="s">
        <v>59</v>
      </c>
      <c r="L52" s="9" t="s">
        <v>212</v>
      </c>
      <c r="M52" s="9">
        <v>1988</v>
      </c>
      <c r="N52" s="9">
        <v>2933</v>
      </c>
      <c r="O52" s="9">
        <v>235</v>
      </c>
      <c r="P52" s="56">
        <v>47.99</v>
      </c>
      <c r="Q52" s="35" t="s">
        <v>34</v>
      </c>
      <c r="R52" s="82">
        <f t="shared" si="57"/>
        <v>2.009999999999998</v>
      </c>
      <c r="S52" s="60">
        <v>18.47</v>
      </c>
      <c r="T52" s="39" t="s">
        <v>34</v>
      </c>
      <c r="U52" s="80">
        <f t="shared" si="58"/>
        <v>1.5300000000000011</v>
      </c>
      <c r="V52" s="35" t="s">
        <v>34</v>
      </c>
      <c r="W52" s="82">
        <f t="shared" si="59"/>
        <v>0</v>
      </c>
      <c r="X52" s="65">
        <v>3</v>
      </c>
      <c r="Y52" s="39" t="s">
        <v>34</v>
      </c>
      <c r="Z52" s="80">
        <f t="shared" si="60"/>
        <v>0.1</v>
      </c>
      <c r="AA52" s="42" t="s">
        <v>34</v>
      </c>
      <c r="AB52" s="82">
        <f t="shared" si="61"/>
        <v>0</v>
      </c>
      <c r="AC52" s="60">
        <v>22.37</v>
      </c>
      <c r="AD52" s="39" t="s">
        <v>34</v>
      </c>
      <c r="AE52" s="80">
        <f t="shared" si="62"/>
        <v>2.370000000000001</v>
      </c>
      <c r="AF52" s="17">
        <v>30</v>
      </c>
      <c r="AG52" s="75">
        <f t="shared" si="63"/>
        <v>-36.01</v>
      </c>
      <c r="AH52" s="3">
        <f t="shared" si="64"/>
        <v>3</v>
      </c>
      <c r="AI52" s="3">
        <f t="shared" si="65"/>
        <v>6</v>
      </c>
      <c r="AJ52" s="70">
        <f t="shared" si="66"/>
        <v>19</v>
      </c>
      <c r="AK52" s="69">
        <v>130</v>
      </c>
      <c r="AL52" s="42" t="s">
        <v>34</v>
      </c>
      <c r="AM52" s="89">
        <f t="shared" si="67"/>
        <v>41.5</v>
      </c>
      <c r="AN52" s="39"/>
      <c r="AO52" s="80">
        <f t="shared" si="68"/>
        <v>50</v>
      </c>
      <c r="AP52" s="28">
        <v>150</v>
      </c>
      <c r="AQ52" s="42" t="s">
        <v>34</v>
      </c>
      <c r="AR52" s="82">
        <f t="shared" si="69"/>
        <v>22</v>
      </c>
      <c r="AS52" s="9">
        <v>111</v>
      </c>
      <c r="AT52" s="38" t="s">
        <v>34</v>
      </c>
      <c r="AU52" s="80">
        <f t="shared" si="70"/>
        <v>140</v>
      </c>
      <c r="AV52" s="32">
        <v>2</v>
      </c>
      <c r="AW52" s="44" t="s">
        <v>34</v>
      </c>
      <c r="AX52" s="89">
        <f t="shared" si="71"/>
        <v>0</v>
      </c>
      <c r="AY52" s="87">
        <f t="shared" si="72"/>
        <v>-253.5</v>
      </c>
      <c r="AZ52" s="3">
        <f t="shared" si="73"/>
        <v>19</v>
      </c>
      <c r="BA52" s="3">
        <f t="shared" si="74"/>
        <v>36</v>
      </c>
      <c r="BB52" s="22">
        <f t="shared" si="75"/>
        <v>55</v>
      </c>
    </row>
    <row r="53" spans="2:54" ht="15">
      <c r="B53" s="122" t="s">
        <v>208</v>
      </c>
      <c r="C53" s="9">
        <v>73</v>
      </c>
      <c r="D53" s="9" t="s">
        <v>118</v>
      </c>
      <c r="E53" s="16">
        <v>53</v>
      </c>
      <c r="F53" s="49">
        <v>22.8</v>
      </c>
      <c r="G53" s="16" t="s">
        <v>34</v>
      </c>
      <c r="H53" s="16" t="s">
        <v>34</v>
      </c>
      <c r="I53" s="16" t="s">
        <v>34</v>
      </c>
      <c r="J53" s="9" t="s">
        <v>213</v>
      </c>
      <c r="K53" s="9" t="s">
        <v>55</v>
      </c>
      <c r="L53" s="9" t="s">
        <v>56</v>
      </c>
      <c r="M53" s="9">
        <v>1986</v>
      </c>
      <c r="N53" s="9">
        <v>600</v>
      </c>
      <c r="O53" s="9">
        <v>29</v>
      </c>
      <c r="P53" s="56">
        <v>51.06</v>
      </c>
      <c r="Q53" s="35" t="s">
        <v>34</v>
      </c>
      <c r="R53" s="82">
        <f t="shared" si="57"/>
        <v>1.0600000000000023</v>
      </c>
      <c r="S53" s="60">
        <v>22.43</v>
      </c>
      <c r="T53" s="39" t="s">
        <v>34</v>
      </c>
      <c r="U53" s="80">
        <f t="shared" si="58"/>
        <v>2.4299999999999997</v>
      </c>
      <c r="V53" s="35" t="s">
        <v>34</v>
      </c>
      <c r="W53" s="82">
        <f t="shared" si="59"/>
        <v>0</v>
      </c>
      <c r="X53" s="65">
        <v>3</v>
      </c>
      <c r="Y53" s="39" t="s">
        <v>34</v>
      </c>
      <c r="Z53" s="80">
        <f t="shared" si="60"/>
        <v>0.1</v>
      </c>
      <c r="AA53" s="42" t="s">
        <v>34</v>
      </c>
      <c r="AB53" s="82">
        <f t="shared" si="61"/>
        <v>0</v>
      </c>
      <c r="AC53" s="60">
        <v>19.11</v>
      </c>
      <c r="AD53" s="39" t="s">
        <v>34</v>
      </c>
      <c r="AE53" s="80">
        <f t="shared" si="62"/>
        <v>0.8900000000000006</v>
      </c>
      <c r="AF53" s="17">
        <v>10</v>
      </c>
      <c r="AG53" s="75">
        <f t="shared" si="63"/>
        <v>-14.480000000000002</v>
      </c>
      <c r="AH53" s="3">
        <f t="shared" si="64"/>
        <v>1</v>
      </c>
      <c r="AI53" s="3">
        <f t="shared" si="65"/>
        <v>1</v>
      </c>
      <c r="AJ53" s="70">
        <f t="shared" si="66"/>
        <v>14</v>
      </c>
      <c r="AK53" s="69">
        <v>190</v>
      </c>
      <c r="AL53" s="42" t="s">
        <v>34</v>
      </c>
      <c r="AM53" s="89">
        <f t="shared" si="67"/>
        <v>18.5</v>
      </c>
      <c r="AN53" s="39" t="s">
        <v>34</v>
      </c>
      <c r="AO53" s="80">
        <f t="shared" si="68"/>
        <v>0</v>
      </c>
      <c r="AP53" s="28">
        <v>167</v>
      </c>
      <c r="AQ53" s="42" t="s">
        <v>34</v>
      </c>
      <c r="AR53" s="82">
        <f t="shared" si="69"/>
        <v>5</v>
      </c>
      <c r="AS53" s="9">
        <v>195</v>
      </c>
      <c r="AT53" s="38" t="s">
        <v>34</v>
      </c>
      <c r="AU53" s="80">
        <f t="shared" si="70"/>
        <v>56</v>
      </c>
      <c r="AV53" s="32">
        <v>1</v>
      </c>
      <c r="AW53" s="44" t="s">
        <v>34</v>
      </c>
      <c r="AX53" s="89">
        <f t="shared" si="71"/>
        <v>5</v>
      </c>
      <c r="AY53" s="87">
        <f t="shared" si="72"/>
        <v>-84.5</v>
      </c>
      <c r="AZ53" s="3">
        <f t="shared" si="73"/>
        <v>4</v>
      </c>
      <c r="BA53" s="3">
        <f t="shared" si="74"/>
        <v>6</v>
      </c>
      <c r="BB53" s="22">
        <f t="shared" si="75"/>
        <v>8</v>
      </c>
    </row>
    <row r="54" spans="2:54" ht="15">
      <c r="B54" s="122" t="s">
        <v>208</v>
      </c>
      <c r="C54" s="9">
        <v>74</v>
      </c>
      <c r="D54" s="9" t="s">
        <v>214</v>
      </c>
      <c r="E54" s="16">
        <v>45</v>
      </c>
      <c r="F54" s="49">
        <v>11.2</v>
      </c>
      <c r="G54" s="16"/>
      <c r="H54" s="16"/>
      <c r="I54" s="16"/>
      <c r="J54" s="9" t="s">
        <v>215</v>
      </c>
      <c r="K54" s="9" t="s">
        <v>61</v>
      </c>
      <c r="L54" s="9" t="s">
        <v>216</v>
      </c>
      <c r="M54" s="9">
        <v>1986</v>
      </c>
      <c r="N54" s="9">
        <v>1800</v>
      </c>
      <c r="O54" s="9">
        <v>90</v>
      </c>
      <c r="P54" s="56">
        <v>65.54</v>
      </c>
      <c r="Q54" s="35" t="s">
        <v>34</v>
      </c>
      <c r="R54" s="82">
        <f t="shared" si="57"/>
        <v>5</v>
      </c>
      <c r="S54" s="60">
        <v>19.36</v>
      </c>
      <c r="T54" s="39" t="s">
        <v>34</v>
      </c>
      <c r="U54" s="80">
        <f t="shared" si="58"/>
        <v>0.6400000000000006</v>
      </c>
      <c r="V54" s="35" t="s">
        <v>34</v>
      </c>
      <c r="W54" s="82">
        <f t="shared" si="59"/>
        <v>0</v>
      </c>
      <c r="X54" s="65">
        <v>4</v>
      </c>
      <c r="Y54" s="39" t="s">
        <v>34</v>
      </c>
      <c r="Z54" s="80">
        <f t="shared" si="60"/>
        <v>0</v>
      </c>
      <c r="AA54" s="42" t="s">
        <v>34</v>
      </c>
      <c r="AB54" s="82">
        <f t="shared" si="61"/>
        <v>0</v>
      </c>
      <c r="AC54" s="60">
        <v>19.2</v>
      </c>
      <c r="AD54" s="39" t="s">
        <v>34</v>
      </c>
      <c r="AE54" s="80">
        <f t="shared" si="62"/>
        <v>0.8000000000000007</v>
      </c>
      <c r="AF54" s="17">
        <v>30</v>
      </c>
      <c r="AG54" s="75">
        <f t="shared" si="63"/>
        <v>-36.44</v>
      </c>
      <c r="AH54" s="3">
        <f t="shared" si="64"/>
        <v>4</v>
      </c>
      <c r="AI54" s="3">
        <f t="shared" si="65"/>
        <v>7</v>
      </c>
      <c r="AJ54" s="70">
        <f t="shared" si="66"/>
        <v>20</v>
      </c>
      <c r="AK54" s="69">
        <v>122</v>
      </c>
      <c r="AL54" s="42" t="s">
        <v>34</v>
      </c>
      <c r="AM54" s="89">
        <f t="shared" si="67"/>
        <v>49.5</v>
      </c>
      <c r="AN54" s="39" t="s">
        <v>34</v>
      </c>
      <c r="AO54" s="80">
        <f t="shared" si="68"/>
        <v>0</v>
      </c>
      <c r="AP54" s="28">
        <v>146</v>
      </c>
      <c r="AQ54" s="42" t="s">
        <v>34</v>
      </c>
      <c r="AR54" s="82">
        <f t="shared" si="69"/>
        <v>26</v>
      </c>
      <c r="AS54" s="9">
        <v>240</v>
      </c>
      <c r="AT54" s="38" t="s">
        <v>34</v>
      </c>
      <c r="AU54" s="80">
        <f t="shared" si="70"/>
        <v>11</v>
      </c>
      <c r="AV54" s="32">
        <v>1</v>
      </c>
      <c r="AW54" s="44" t="s">
        <v>34</v>
      </c>
      <c r="AX54" s="89">
        <f t="shared" si="71"/>
        <v>5</v>
      </c>
      <c r="AY54" s="87">
        <f t="shared" si="72"/>
        <v>-91.5</v>
      </c>
      <c r="AZ54" s="3">
        <f t="shared" si="73"/>
        <v>6</v>
      </c>
      <c r="BA54" s="3">
        <f t="shared" si="74"/>
        <v>8</v>
      </c>
      <c r="BB54" s="22">
        <f t="shared" si="75"/>
        <v>13</v>
      </c>
    </row>
    <row r="55" spans="2:54" ht="15">
      <c r="B55" s="122" t="s">
        <v>208</v>
      </c>
      <c r="C55" s="9">
        <v>75</v>
      </c>
      <c r="D55" s="9" t="s">
        <v>38</v>
      </c>
      <c r="E55" s="16">
        <v>44</v>
      </c>
      <c r="F55" s="49">
        <v>23.7</v>
      </c>
      <c r="G55" s="16"/>
      <c r="H55" s="16"/>
      <c r="I55" s="16"/>
      <c r="J55" s="9" t="s">
        <v>39</v>
      </c>
      <c r="K55" s="9" t="s">
        <v>178</v>
      </c>
      <c r="L55" s="9" t="s">
        <v>217</v>
      </c>
      <c r="M55" s="9">
        <v>1982</v>
      </c>
      <c r="N55" s="9">
        <v>1600</v>
      </c>
      <c r="O55" s="9">
        <v>115</v>
      </c>
      <c r="P55" s="56">
        <v>49.68</v>
      </c>
      <c r="Q55" s="35" t="s">
        <v>34</v>
      </c>
      <c r="R55" s="82">
        <f t="shared" si="57"/>
        <v>0.3200000000000003</v>
      </c>
      <c r="S55" s="60">
        <v>19.62</v>
      </c>
      <c r="T55" s="39" t="s">
        <v>34</v>
      </c>
      <c r="U55" s="80">
        <f t="shared" si="58"/>
        <v>0.379999999999999</v>
      </c>
      <c r="V55" s="35" t="s">
        <v>34</v>
      </c>
      <c r="W55" s="82">
        <f t="shared" si="59"/>
        <v>0</v>
      </c>
      <c r="X55" s="65">
        <v>2</v>
      </c>
      <c r="Y55" s="39" t="s">
        <v>34</v>
      </c>
      <c r="Z55" s="80">
        <f t="shared" si="60"/>
        <v>0.2</v>
      </c>
      <c r="AA55" s="42" t="s">
        <v>34</v>
      </c>
      <c r="AB55" s="82">
        <f t="shared" si="61"/>
        <v>0</v>
      </c>
      <c r="AC55" s="60">
        <v>20.12</v>
      </c>
      <c r="AD55" s="39" t="s">
        <v>34</v>
      </c>
      <c r="AE55" s="80">
        <f t="shared" si="62"/>
        <v>0.120000000000001</v>
      </c>
      <c r="AF55" s="17">
        <v>40</v>
      </c>
      <c r="AG55" s="75">
        <f t="shared" si="63"/>
        <v>-41.02</v>
      </c>
      <c r="AH55" s="3">
        <f t="shared" si="64"/>
        <v>6</v>
      </c>
      <c r="AI55" s="3">
        <f t="shared" si="65"/>
        <v>9</v>
      </c>
      <c r="AJ55" s="70">
        <f t="shared" si="66"/>
        <v>22</v>
      </c>
      <c r="AK55" s="69">
        <v>180</v>
      </c>
      <c r="AL55" s="42" t="s">
        <v>34</v>
      </c>
      <c r="AM55" s="89">
        <f t="shared" si="67"/>
        <v>8.5</v>
      </c>
      <c r="AN55" s="39" t="s">
        <v>34</v>
      </c>
      <c r="AO55" s="80">
        <f t="shared" si="68"/>
        <v>0</v>
      </c>
      <c r="AP55" s="28">
        <v>143</v>
      </c>
      <c r="AQ55" s="42" t="s">
        <v>34</v>
      </c>
      <c r="AR55" s="82">
        <f t="shared" si="69"/>
        <v>29</v>
      </c>
      <c r="AS55" s="9">
        <v>218</v>
      </c>
      <c r="AT55" s="38" t="s">
        <v>34</v>
      </c>
      <c r="AU55" s="80">
        <f t="shared" si="70"/>
        <v>33</v>
      </c>
      <c r="AV55" s="32">
        <v>2</v>
      </c>
      <c r="AW55" s="44" t="s">
        <v>34</v>
      </c>
      <c r="AX55" s="89">
        <f t="shared" si="71"/>
        <v>0</v>
      </c>
      <c r="AY55" s="87">
        <f t="shared" si="72"/>
        <v>-70.5</v>
      </c>
      <c r="AZ55" s="3">
        <f t="shared" si="73"/>
        <v>2</v>
      </c>
      <c r="BA55" s="3">
        <f t="shared" si="74"/>
        <v>4</v>
      </c>
      <c r="BB55" s="22">
        <f t="shared" si="75"/>
        <v>4</v>
      </c>
    </row>
    <row r="56" spans="2:54" ht="15">
      <c r="B56" s="122" t="s">
        <v>208</v>
      </c>
      <c r="C56" s="9">
        <v>76</v>
      </c>
      <c r="D56" s="9" t="s">
        <v>218</v>
      </c>
      <c r="E56" s="16">
        <v>45</v>
      </c>
      <c r="F56" s="49">
        <v>5</v>
      </c>
      <c r="G56" s="16"/>
      <c r="H56" s="16"/>
      <c r="I56" s="16"/>
      <c r="J56" s="9" t="s">
        <v>219</v>
      </c>
      <c r="K56" s="9" t="s">
        <v>61</v>
      </c>
      <c r="L56" s="9" t="s">
        <v>220</v>
      </c>
      <c r="M56" s="9">
        <v>1984</v>
      </c>
      <c r="N56" s="9">
        <v>1300</v>
      </c>
      <c r="O56" s="9">
        <v>54</v>
      </c>
      <c r="P56" s="56">
        <v>50.98</v>
      </c>
      <c r="Q56" s="35" t="s">
        <v>34</v>
      </c>
      <c r="R56" s="82">
        <f t="shared" si="57"/>
        <v>0.9799999999999969</v>
      </c>
      <c r="S56" s="60">
        <v>20.48</v>
      </c>
      <c r="T56" s="39" t="s">
        <v>34</v>
      </c>
      <c r="U56" s="80">
        <f t="shared" si="58"/>
        <v>0.4800000000000004</v>
      </c>
      <c r="V56" s="35" t="s">
        <v>34</v>
      </c>
      <c r="W56" s="82">
        <f t="shared" si="59"/>
        <v>0</v>
      </c>
      <c r="X56" s="65">
        <v>4</v>
      </c>
      <c r="Y56" s="39" t="s">
        <v>34</v>
      </c>
      <c r="Z56" s="80">
        <f t="shared" si="60"/>
        <v>0</v>
      </c>
      <c r="AA56" s="42" t="s">
        <v>34</v>
      </c>
      <c r="AB56" s="82">
        <f t="shared" si="61"/>
        <v>0</v>
      </c>
      <c r="AC56" s="60">
        <v>19.75</v>
      </c>
      <c r="AD56" s="39" t="s">
        <v>34</v>
      </c>
      <c r="AE56" s="80">
        <f t="shared" si="62"/>
        <v>0.25</v>
      </c>
      <c r="AF56" s="17">
        <v>80</v>
      </c>
      <c r="AG56" s="75">
        <f t="shared" si="63"/>
        <v>-81.71</v>
      </c>
      <c r="AH56" s="3">
        <f t="shared" si="64"/>
        <v>17</v>
      </c>
      <c r="AI56" s="3">
        <f t="shared" si="65"/>
        <v>32</v>
      </c>
      <c r="AJ56" s="70">
        <f t="shared" si="66"/>
        <v>51</v>
      </c>
      <c r="AK56" s="69">
        <v>120</v>
      </c>
      <c r="AL56" s="42" t="s">
        <v>34</v>
      </c>
      <c r="AM56" s="89">
        <f t="shared" si="67"/>
        <v>51.5</v>
      </c>
      <c r="AN56" s="39" t="s">
        <v>34</v>
      </c>
      <c r="AO56" s="80">
        <f t="shared" si="68"/>
        <v>0</v>
      </c>
      <c r="AP56" s="28">
        <v>150</v>
      </c>
      <c r="AQ56" s="42" t="s">
        <v>34</v>
      </c>
      <c r="AR56" s="82">
        <f t="shared" si="69"/>
        <v>22</v>
      </c>
      <c r="AS56" s="9">
        <v>150</v>
      </c>
      <c r="AT56" s="38" t="s">
        <v>34</v>
      </c>
      <c r="AU56" s="80">
        <f t="shared" si="70"/>
        <v>101</v>
      </c>
      <c r="AV56" s="32">
        <v>2</v>
      </c>
      <c r="AW56" s="44" t="s">
        <v>34</v>
      </c>
      <c r="AX56" s="89">
        <f t="shared" si="71"/>
        <v>0</v>
      </c>
      <c r="AY56" s="87">
        <f t="shared" si="72"/>
        <v>-174.5</v>
      </c>
      <c r="AZ56" s="3">
        <f t="shared" si="73"/>
        <v>11</v>
      </c>
      <c r="BA56" s="3">
        <f t="shared" si="74"/>
        <v>20</v>
      </c>
      <c r="BB56" s="22">
        <f t="shared" si="75"/>
        <v>33</v>
      </c>
    </row>
    <row r="57" spans="2:54" ht="15">
      <c r="B57" s="122" t="s">
        <v>208</v>
      </c>
      <c r="C57" s="9">
        <v>77</v>
      </c>
      <c r="D57" s="9" t="s">
        <v>78</v>
      </c>
      <c r="E57" s="16">
        <v>62</v>
      </c>
      <c r="F57" s="49">
        <v>3.1</v>
      </c>
      <c r="G57" s="16"/>
      <c r="H57" s="16"/>
      <c r="I57" s="16"/>
      <c r="J57" s="9" t="s">
        <v>79</v>
      </c>
      <c r="K57" s="9" t="s">
        <v>20</v>
      </c>
      <c r="L57" s="9" t="s">
        <v>21</v>
      </c>
      <c r="M57" s="9">
        <v>1986</v>
      </c>
      <c r="N57" s="9">
        <v>2449</v>
      </c>
      <c r="O57" s="9">
        <v>163</v>
      </c>
      <c r="P57" s="56">
        <v>49.74</v>
      </c>
      <c r="Q57" s="35" t="s">
        <v>34</v>
      </c>
      <c r="R57" s="82">
        <f t="shared" si="57"/>
        <v>0.259999999999998</v>
      </c>
      <c r="S57" s="60">
        <v>18.73</v>
      </c>
      <c r="T57" s="39" t="s">
        <v>34</v>
      </c>
      <c r="U57" s="80">
        <f t="shared" si="58"/>
        <v>1.2699999999999996</v>
      </c>
      <c r="V57" s="35" t="s">
        <v>34</v>
      </c>
      <c r="W57" s="82">
        <f t="shared" si="59"/>
        <v>0</v>
      </c>
      <c r="X57" s="65">
        <v>3</v>
      </c>
      <c r="Y57" s="39" t="s">
        <v>34</v>
      </c>
      <c r="Z57" s="80">
        <f t="shared" si="60"/>
        <v>0.1</v>
      </c>
      <c r="AA57" s="42" t="s">
        <v>34</v>
      </c>
      <c r="AB57" s="82">
        <f t="shared" si="61"/>
        <v>0</v>
      </c>
      <c r="AC57" s="60">
        <v>19.03</v>
      </c>
      <c r="AD57" s="39" t="s">
        <v>34</v>
      </c>
      <c r="AE57" s="80">
        <f t="shared" si="62"/>
        <v>0.9699999999999989</v>
      </c>
      <c r="AF57" s="17">
        <v>40</v>
      </c>
      <c r="AG57" s="75">
        <f t="shared" si="63"/>
        <v>-42.599999999999994</v>
      </c>
      <c r="AH57" s="3">
        <f t="shared" si="64"/>
        <v>7</v>
      </c>
      <c r="AI57" s="3">
        <f t="shared" si="65"/>
        <v>11</v>
      </c>
      <c r="AJ57" s="70">
        <f t="shared" si="66"/>
        <v>24</v>
      </c>
      <c r="AK57" s="69">
        <v>200</v>
      </c>
      <c r="AL57" s="42" t="s">
        <v>34</v>
      </c>
      <c r="AM57" s="89">
        <f t="shared" si="67"/>
        <v>28.5</v>
      </c>
      <c r="AN57" s="39"/>
      <c r="AO57" s="80">
        <f t="shared" si="68"/>
        <v>50</v>
      </c>
      <c r="AP57" s="28">
        <v>170</v>
      </c>
      <c r="AQ57" s="42" t="s">
        <v>34</v>
      </c>
      <c r="AR57" s="82">
        <f t="shared" si="69"/>
        <v>2</v>
      </c>
      <c r="AS57" s="9">
        <v>200</v>
      </c>
      <c r="AT57" s="38" t="s">
        <v>34</v>
      </c>
      <c r="AU57" s="80">
        <f t="shared" si="70"/>
        <v>51</v>
      </c>
      <c r="AV57" s="32">
        <v>1</v>
      </c>
      <c r="AW57" s="44" t="s">
        <v>34</v>
      </c>
      <c r="AX57" s="89">
        <f t="shared" si="71"/>
        <v>5</v>
      </c>
      <c r="AY57" s="87">
        <f t="shared" si="72"/>
        <v>-136.5</v>
      </c>
      <c r="AZ57" s="3">
        <f t="shared" si="73"/>
        <v>9</v>
      </c>
      <c r="BA57" s="3">
        <f t="shared" si="74"/>
        <v>15</v>
      </c>
      <c r="BB57" s="22">
        <f t="shared" si="75"/>
        <v>24</v>
      </c>
    </row>
    <row r="58" spans="2:54" ht="15">
      <c r="B58" s="122" t="s">
        <v>208</v>
      </c>
      <c r="C58" s="9">
        <v>78</v>
      </c>
      <c r="D58" s="9" t="s">
        <v>221</v>
      </c>
      <c r="E58" s="16">
        <v>44</v>
      </c>
      <c r="F58" s="49">
        <v>48.6</v>
      </c>
      <c r="G58" s="16"/>
      <c r="H58" s="16" t="s">
        <v>34</v>
      </c>
      <c r="I58" s="16" t="s">
        <v>34</v>
      </c>
      <c r="J58" s="9" t="s">
        <v>222</v>
      </c>
      <c r="K58" s="9" t="s">
        <v>61</v>
      </c>
      <c r="L58" s="9" t="s">
        <v>184</v>
      </c>
      <c r="M58" s="9">
        <v>1973</v>
      </c>
      <c r="N58" s="9">
        <v>1668</v>
      </c>
      <c r="O58" s="9">
        <v>66</v>
      </c>
      <c r="P58" s="56">
        <v>49.09</v>
      </c>
      <c r="Q58" s="35" t="s">
        <v>34</v>
      </c>
      <c r="R58" s="82">
        <f t="shared" si="57"/>
        <v>0.9099999999999966</v>
      </c>
      <c r="S58" s="60">
        <v>17.76</v>
      </c>
      <c r="T58" s="39" t="s">
        <v>34</v>
      </c>
      <c r="U58" s="80">
        <f t="shared" si="58"/>
        <v>2.2399999999999984</v>
      </c>
      <c r="V58" s="35" t="s">
        <v>34</v>
      </c>
      <c r="W58" s="82">
        <f t="shared" si="59"/>
        <v>0</v>
      </c>
      <c r="X58" s="65">
        <v>4</v>
      </c>
      <c r="Y58" s="39" t="s">
        <v>34</v>
      </c>
      <c r="Z58" s="80">
        <f t="shared" si="60"/>
        <v>0</v>
      </c>
      <c r="AA58" s="42" t="s">
        <v>34</v>
      </c>
      <c r="AB58" s="82">
        <f t="shared" si="61"/>
        <v>0</v>
      </c>
      <c r="AC58" s="60">
        <v>17.93</v>
      </c>
      <c r="AD58" s="39" t="s">
        <v>34</v>
      </c>
      <c r="AE58" s="80">
        <f t="shared" si="62"/>
        <v>2.0700000000000003</v>
      </c>
      <c r="AF58" s="17">
        <v>70</v>
      </c>
      <c r="AG58" s="75">
        <f t="shared" si="63"/>
        <v>-75.22</v>
      </c>
      <c r="AH58" s="3">
        <f t="shared" si="64"/>
        <v>16</v>
      </c>
      <c r="AI58" s="3">
        <f t="shared" si="65"/>
        <v>28</v>
      </c>
      <c r="AJ58" s="70">
        <f t="shared" si="66"/>
        <v>47</v>
      </c>
      <c r="AK58" s="69">
        <v>160</v>
      </c>
      <c r="AL58" s="42" t="s">
        <v>34</v>
      </c>
      <c r="AM58" s="89">
        <f t="shared" si="67"/>
        <v>11.5</v>
      </c>
      <c r="AN58" s="39" t="s">
        <v>34</v>
      </c>
      <c r="AO58" s="80">
        <f t="shared" si="68"/>
        <v>0</v>
      </c>
      <c r="AP58" s="28">
        <v>128</v>
      </c>
      <c r="AQ58" s="42" t="s">
        <v>34</v>
      </c>
      <c r="AR58" s="82">
        <f t="shared" si="69"/>
        <v>44</v>
      </c>
      <c r="AS58" s="9">
        <v>125</v>
      </c>
      <c r="AT58" s="38" t="s">
        <v>34</v>
      </c>
      <c r="AU58" s="80">
        <f t="shared" si="70"/>
        <v>126</v>
      </c>
      <c r="AV58" s="32">
        <v>2</v>
      </c>
      <c r="AW58" s="44" t="s">
        <v>34</v>
      </c>
      <c r="AX58" s="89">
        <f t="shared" si="71"/>
        <v>0</v>
      </c>
      <c r="AY58" s="87">
        <f t="shared" si="72"/>
        <v>-181.5</v>
      </c>
      <c r="AZ58" s="3">
        <f t="shared" si="73"/>
        <v>12</v>
      </c>
      <c r="BA58" s="3">
        <f t="shared" si="74"/>
        <v>22</v>
      </c>
      <c r="BB58" s="22">
        <f t="shared" si="75"/>
        <v>35</v>
      </c>
    </row>
    <row r="59" spans="2:54" ht="15">
      <c r="B59" s="122" t="s">
        <v>208</v>
      </c>
      <c r="C59" s="9">
        <v>79</v>
      </c>
      <c r="D59" s="9" t="s">
        <v>223</v>
      </c>
      <c r="E59" s="16">
        <v>47</v>
      </c>
      <c r="F59" s="49">
        <v>25.2</v>
      </c>
      <c r="G59" s="16"/>
      <c r="H59" s="16"/>
      <c r="I59" s="16"/>
      <c r="J59" s="9" t="s">
        <v>224</v>
      </c>
      <c r="K59" s="9" t="s">
        <v>225</v>
      </c>
      <c r="L59" s="9" t="s">
        <v>226</v>
      </c>
      <c r="M59" s="9">
        <v>1975</v>
      </c>
      <c r="N59" s="9">
        <v>1998</v>
      </c>
      <c r="O59" s="9">
        <v>100</v>
      </c>
      <c r="P59" s="56">
        <v>53.25</v>
      </c>
      <c r="Q59" s="35" t="s">
        <v>34</v>
      </c>
      <c r="R59" s="82">
        <f t="shared" si="57"/>
        <v>3.25</v>
      </c>
      <c r="S59" s="60">
        <v>17.27</v>
      </c>
      <c r="T59" s="39" t="s">
        <v>34</v>
      </c>
      <c r="U59" s="80">
        <f t="shared" si="58"/>
        <v>2.7300000000000004</v>
      </c>
      <c r="V59" s="35" t="s">
        <v>34</v>
      </c>
      <c r="W59" s="82">
        <f t="shared" si="59"/>
        <v>0</v>
      </c>
      <c r="X59" s="65">
        <v>4</v>
      </c>
      <c r="Y59" s="39" t="s">
        <v>34</v>
      </c>
      <c r="Z59" s="80">
        <f t="shared" si="60"/>
        <v>0</v>
      </c>
      <c r="AA59" s="42" t="s">
        <v>34</v>
      </c>
      <c r="AB59" s="82">
        <f t="shared" si="61"/>
        <v>0</v>
      </c>
      <c r="AC59" s="60">
        <v>15.44</v>
      </c>
      <c r="AD59" s="39" t="s">
        <v>34</v>
      </c>
      <c r="AE59" s="80">
        <f t="shared" si="62"/>
        <v>4.5600000000000005</v>
      </c>
      <c r="AF59" s="17">
        <v>30</v>
      </c>
      <c r="AG59" s="75">
        <f t="shared" si="63"/>
        <v>-40.54</v>
      </c>
      <c r="AH59" s="3">
        <f t="shared" si="64"/>
        <v>5</v>
      </c>
      <c r="AI59" s="3">
        <f t="shared" si="65"/>
        <v>8</v>
      </c>
      <c r="AJ59" s="70">
        <f t="shared" si="66"/>
        <v>21</v>
      </c>
      <c r="AK59" s="69">
        <v>197</v>
      </c>
      <c r="AL59" s="42" t="s">
        <v>34</v>
      </c>
      <c r="AM59" s="89">
        <f t="shared" si="67"/>
        <v>25.5</v>
      </c>
      <c r="AN59" s="39"/>
      <c r="AO59" s="80">
        <f t="shared" si="68"/>
        <v>50</v>
      </c>
      <c r="AP59" s="28">
        <v>95</v>
      </c>
      <c r="AQ59" s="42" t="s">
        <v>34</v>
      </c>
      <c r="AR59" s="82">
        <f t="shared" si="69"/>
        <v>77</v>
      </c>
      <c r="AS59" s="9">
        <v>124</v>
      </c>
      <c r="AT59" s="38" t="s">
        <v>34</v>
      </c>
      <c r="AU59" s="80">
        <f t="shared" si="70"/>
        <v>127</v>
      </c>
      <c r="AV59" s="32">
        <v>1</v>
      </c>
      <c r="AW59" s="44" t="s">
        <v>34</v>
      </c>
      <c r="AX59" s="89">
        <f t="shared" si="71"/>
        <v>5</v>
      </c>
      <c r="AY59" s="87">
        <f t="shared" si="72"/>
        <v>-284.5</v>
      </c>
      <c r="AZ59" s="3">
        <f t="shared" si="73"/>
        <v>20</v>
      </c>
      <c r="BA59" s="3">
        <f t="shared" si="74"/>
        <v>39</v>
      </c>
      <c r="BB59" s="22">
        <f t="shared" si="75"/>
        <v>60</v>
      </c>
    </row>
    <row r="60" spans="2:54" ht="15">
      <c r="B60" s="125" t="s">
        <v>208</v>
      </c>
      <c r="C60" s="9">
        <v>80</v>
      </c>
      <c r="D60" s="9" t="s">
        <v>227</v>
      </c>
      <c r="E60" s="16">
        <v>50</v>
      </c>
      <c r="F60" s="49">
        <v>16.2</v>
      </c>
      <c r="G60" s="16"/>
      <c r="H60" s="16"/>
      <c r="I60" s="16"/>
      <c r="J60" s="9" t="s">
        <v>228</v>
      </c>
      <c r="K60" s="9" t="s">
        <v>148</v>
      </c>
      <c r="L60" s="9" t="s">
        <v>229</v>
      </c>
      <c r="M60" s="9">
        <v>1979</v>
      </c>
      <c r="N60" s="9">
        <v>1500</v>
      </c>
      <c r="O60" s="9">
        <v>69</v>
      </c>
      <c r="P60" s="56">
        <v>51.75</v>
      </c>
      <c r="Q60" s="35" t="s">
        <v>34</v>
      </c>
      <c r="R60" s="82">
        <f t="shared" si="57"/>
        <v>1.75</v>
      </c>
      <c r="S60" s="60">
        <v>17.98</v>
      </c>
      <c r="T60" s="39" t="s">
        <v>34</v>
      </c>
      <c r="U60" s="80">
        <f t="shared" si="58"/>
        <v>2.0199999999999996</v>
      </c>
      <c r="V60" s="35" t="s">
        <v>34</v>
      </c>
      <c r="W60" s="82">
        <f t="shared" si="59"/>
        <v>0</v>
      </c>
      <c r="X60" s="65">
        <v>3</v>
      </c>
      <c r="Y60" s="39" t="s">
        <v>34</v>
      </c>
      <c r="Z60" s="80">
        <f t="shared" si="60"/>
        <v>0.1</v>
      </c>
      <c r="AA60" s="42" t="s">
        <v>34</v>
      </c>
      <c r="AB60" s="82">
        <f t="shared" si="61"/>
        <v>0</v>
      </c>
      <c r="AC60" s="60">
        <v>19.12</v>
      </c>
      <c r="AD60" s="39" t="s">
        <v>34</v>
      </c>
      <c r="AE60" s="80">
        <f t="shared" si="62"/>
        <v>0.879999999999999</v>
      </c>
      <c r="AF60" s="17">
        <v>50</v>
      </c>
      <c r="AG60" s="75">
        <f t="shared" si="63"/>
        <v>-54.75</v>
      </c>
      <c r="AH60" s="3">
        <f t="shared" si="64"/>
        <v>11</v>
      </c>
      <c r="AI60" s="3">
        <f t="shared" si="65"/>
        <v>18</v>
      </c>
      <c r="AJ60" s="70">
        <f t="shared" si="66"/>
        <v>33</v>
      </c>
      <c r="AK60" s="69">
        <v>205</v>
      </c>
      <c r="AL60" s="42" t="s">
        <v>34</v>
      </c>
      <c r="AM60" s="89">
        <f t="shared" si="67"/>
        <v>33.5</v>
      </c>
      <c r="AN60" s="39"/>
      <c r="AO60" s="80">
        <f t="shared" si="68"/>
        <v>50</v>
      </c>
      <c r="AP60" s="28">
        <v>120</v>
      </c>
      <c r="AQ60" s="42" t="s">
        <v>34</v>
      </c>
      <c r="AR60" s="82">
        <f t="shared" si="69"/>
        <v>52</v>
      </c>
      <c r="AS60" s="9">
        <v>195</v>
      </c>
      <c r="AT60" s="38" t="s">
        <v>34</v>
      </c>
      <c r="AU60" s="80">
        <f t="shared" si="70"/>
        <v>56</v>
      </c>
      <c r="AV60" s="32">
        <v>1</v>
      </c>
      <c r="AW60" s="44" t="s">
        <v>34</v>
      </c>
      <c r="AX60" s="89">
        <f t="shared" si="71"/>
        <v>5</v>
      </c>
      <c r="AY60" s="87">
        <f t="shared" si="72"/>
        <v>-196.5</v>
      </c>
      <c r="AZ60" s="3">
        <f t="shared" si="73"/>
        <v>14</v>
      </c>
      <c r="BA60" s="3">
        <f t="shared" si="74"/>
        <v>25</v>
      </c>
      <c r="BB60" s="22">
        <f t="shared" si="75"/>
        <v>39</v>
      </c>
    </row>
    <row r="61" spans="2:54" ht="15">
      <c r="B61" s="122" t="s">
        <v>208</v>
      </c>
      <c r="C61" s="9">
        <v>81</v>
      </c>
      <c r="D61" s="9" t="s">
        <v>60</v>
      </c>
      <c r="E61" s="16">
        <v>58</v>
      </c>
      <c r="F61" s="49">
        <v>3.3</v>
      </c>
      <c r="G61" s="16"/>
      <c r="H61" s="16"/>
      <c r="I61" s="16"/>
      <c r="J61" s="9" t="s">
        <v>60</v>
      </c>
      <c r="K61" s="9" t="s">
        <v>230</v>
      </c>
      <c r="L61" s="9" t="s">
        <v>231</v>
      </c>
      <c r="M61" s="9">
        <v>1972</v>
      </c>
      <c r="N61" s="9">
        <v>1584</v>
      </c>
      <c r="O61" s="9">
        <v>50</v>
      </c>
      <c r="P61" s="56">
        <v>60.88</v>
      </c>
      <c r="Q61" s="35" t="s">
        <v>34</v>
      </c>
      <c r="R61" s="82">
        <f t="shared" si="57"/>
        <v>5</v>
      </c>
      <c r="S61" s="60">
        <v>23.79</v>
      </c>
      <c r="T61" s="39" t="s">
        <v>34</v>
      </c>
      <c r="U61" s="80">
        <f t="shared" si="58"/>
        <v>3.789999999999999</v>
      </c>
      <c r="V61" s="35" t="s">
        <v>34</v>
      </c>
      <c r="W61" s="82">
        <f t="shared" si="59"/>
        <v>0</v>
      </c>
      <c r="X61" s="65">
        <v>2</v>
      </c>
      <c r="Y61" s="39" t="s">
        <v>34</v>
      </c>
      <c r="Z61" s="80">
        <f t="shared" si="60"/>
        <v>0.2</v>
      </c>
      <c r="AA61" s="42" t="s">
        <v>34</v>
      </c>
      <c r="AB61" s="82">
        <f t="shared" si="61"/>
        <v>0</v>
      </c>
      <c r="AC61" s="60">
        <v>24.03</v>
      </c>
      <c r="AD61" s="39" t="s">
        <v>34</v>
      </c>
      <c r="AE61" s="80">
        <f t="shared" si="62"/>
        <v>4.030000000000001</v>
      </c>
      <c r="AF61" s="17">
        <v>60</v>
      </c>
      <c r="AG61" s="75">
        <f t="shared" si="63"/>
        <v>-73.02</v>
      </c>
      <c r="AH61" s="3">
        <f t="shared" si="64"/>
        <v>15</v>
      </c>
      <c r="AI61" s="3">
        <f t="shared" si="65"/>
        <v>27</v>
      </c>
      <c r="AJ61" s="70">
        <f t="shared" si="66"/>
        <v>46</v>
      </c>
      <c r="AK61" s="69">
        <v>130</v>
      </c>
      <c r="AL61" s="42" t="s">
        <v>34</v>
      </c>
      <c r="AM61" s="89">
        <f t="shared" si="67"/>
        <v>41.5</v>
      </c>
      <c r="AN61" s="39" t="s">
        <v>34</v>
      </c>
      <c r="AO61" s="80">
        <f t="shared" si="68"/>
        <v>0</v>
      </c>
      <c r="AP61" s="28">
        <v>145</v>
      </c>
      <c r="AQ61" s="42" t="s">
        <v>34</v>
      </c>
      <c r="AR61" s="82">
        <f t="shared" si="69"/>
        <v>27</v>
      </c>
      <c r="AS61" s="9">
        <v>140</v>
      </c>
      <c r="AT61" s="38" t="s">
        <v>34</v>
      </c>
      <c r="AU61" s="80">
        <f t="shared" si="70"/>
        <v>111</v>
      </c>
      <c r="AV61" s="32">
        <v>1</v>
      </c>
      <c r="AW61" s="44" t="s">
        <v>34</v>
      </c>
      <c r="AX61" s="89">
        <f t="shared" si="71"/>
        <v>5</v>
      </c>
      <c r="AY61" s="87">
        <f t="shared" si="72"/>
        <v>-184.5</v>
      </c>
      <c r="AZ61" s="3">
        <f t="shared" si="73"/>
        <v>13</v>
      </c>
      <c r="BA61" s="3">
        <f t="shared" si="74"/>
        <v>23</v>
      </c>
      <c r="BB61" s="22">
        <f t="shared" si="75"/>
        <v>36</v>
      </c>
    </row>
    <row r="62" spans="2:59" s="106" customFormat="1" ht="15">
      <c r="B62" s="122" t="s">
        <v>208</v>
      </c>
      <c r="C62" s="9">
        <v>82</v>
      </c>
      <c r="D62" s="9" t="s">
        <v>72</v>
      </c>
      <c r="E62" s="16">
        <v>81</v>
      </c>
      <c r="F62" s="53">
        <v>14.7</v>
      </c>
      <c r="G62" s="16"/>
      <c r="H62" s="16"/>
      <c r="I62" s="16"/>
      <c r="J62" s="9" t="s">
        <v>73</v>
      </c>
      <c r="K62" s="9" t="s">
        <v>80</v>
      </c>
      <c r="L62" s="9" t="s">
        <v>232</v>
      </c>
      <c r="M62" s="9">
        <v>1976</v>
      </c>
      <c r="N62" s="9">
        <v>2653</v>
      </c>
      <c r="O62" s="9"/>
      <c r="P62" s="56">
        <v>60.11</v>
      </c>
      <c r="Q62" s="35" t="s">
        <v>34</v>
      </c>
      <c r="R62" s="82">
        <f t="shared" si="57"/>
        <v>5</v>
      </c>
      <c r="S62" s="60">
        <v>16.42</v>
      </c>
      <c r="T62" s="39" t="s">
        <v>34</v>
      </c>
      <c r="U62" s="80">
        <f t="shared" si="58"/>
        <v>3.5799999999999983</v>
      </c>
      <c r="V62" s="35" t="s">
        <v>34</v>
      </c>
      <c r="W62" s="82">
        <f t="shared" si="59"/>
        <v>0</v>
      </c>
      <c r="X62" s="65">
        <v>3</v>
      </c>
      <c r="Y62" s="39" t="s">
        <v>34</v>
      </c>
      <c r="Z62" s="80">
        <f t="shared" si="60"/>
        <v>0.1</v>
      </c>
      <c r="AA62" s="42"/>
      <c r="AB62" s="82">
        <f t="shared" si="61"/>
        <v>50</v>
      </c>
      <c r="AC62" s="60">
        <v>18.48</v>
      </c>
      <c r="AD62" s="39" t="s">
        <v>34</v>
      </c>
      <c r="AE62" s="80">
        <f t="shared" si="62"/>
        <v>1.5199999999999996</v>
      </c>
      <c r="AF62" s="17">
        <v>50</v>
      </c>
      <c r="AG62" s="75">
        <f t="shared" si="63"/>
        <v>-110.2</v>
      </c>
      <c r="AH62" s="3">
        <f t="shared" si="64"/>
        <v>19</v>
      </c>
      <c r="AI62" s="3">
        <f t="shared" si="65"/>
        <v>35</v>
      </c>
      <c r="AJ62" s="70">
        <f t="shared" si="66"/>
        <v>55</v>
      </c>
      <c r="AK62" s="69">
        <v>140</v>
      </c>
      <c r="AL62" s="42" t="s">
        <v>34</v>
      </c>
      <c r="AM62" s="89">
        <f t="shared" si="67"/>
        <v>31.5</v>
      </c>
      <c r="AN62" s="39" t="s">
        <v>34</v>
      </c>
      <c r="AO62" s="80">
        <f t="shared" si="68"/>
        <v>0</v>
      </c>
      <c r="AP62" s="28">
        <v>195</v>
      </c>
      <c r="AQ62" s="42" t="s">
        <v>34</v>
      </c>
      <c r="AR62" s="82">
        <f t="shared" si="69"/>
        <v>23</v>
      </c>
      <c r="AS62" s="9">
        <v>280</v>
      </c>
      <c r="AT62" s="38" t="s">
        <v>34</v>
      </c>
      <c r="AU62" s="80">
        <f t="shared" si="70"/>
        <v>29</v>
      </c>
      <c r="AV62" s="32">
        <v>2</v>
      </c>
      <c r="AW62" s="44" t="s">
        <v>34</v>
      </c>
      <c r="AX62" s="89">
        <f t="shared" si="71"/>
        <v>0</v>
      </c>
      <c r="AY62" s="87">
        <f t="shared" si="72"/>
        <v>-83.5</v>
      </c>
      <c r="AZ62" s="3">
        <f t="shared" si="73"/>
        <v>3</v>
      </c>
      <c r="BA62" s="3">
        <f t="shared" si="74"/>
        <v>5</v>
      </c>
      <c r="BB62" s="22">
        <f t="shared" si="75"/>
        <v>7</v>
      </c>
      <c r="BG62" s="116"/>
    </row>
    <row r="63" spans="2:54" ht="15">
      <c r="B63" s="126" t="s">
        <v>208</v>
      </c>
      <c r="C63" s="9">
        <v>83</v>
      </c>
      <c r="D63" s="9" t="s">
        <v>233</v>
      </c>
      <c r="E63" s="16">
        <v>80</v>
      </c>
      <c r="F63" s="49">
        <v>14.1</v>
      </c>
      <c r="G63" s="16"/>
      <c r="H63" s="16"/>
      <c r="I63" s="16"/>
      <c r="J63" s="9" t="s">
        <v>234</v>
      </c>
      <c r="K63" s="9" t="s">
        <v>20</v>
      </c>
      <c r="L63" s="9" t="s">
        <v>235</v>
      </c>
      <c r="M63" s="9">
        <v>1983</v>
      </c>
      <c r="N63" s="9">
        <v>3200</v>
      </c>
      <c r="O63" s="9">
        <v>231</v>
      </c>
      <c r="P63" s="56">
        <v>51.88</v>
      </c>
      <c r="Q63" s="35" t="s">
        <v>34</v>
      </c>
      <c r="R63" s="82">
        <f t="shared" si="57"/>
        <v>1.8800000000000026</v>
      </c>
      <c r="S63" s="60">
        <v>25.95</v>
      </c>
      <c r="T63" s="39" t="s">
        <v>34</v>
      </c>
      <c r="U63" s="80">
        <f t="shared" si="58"/>
        <v>5</v>
      </c>
      <c r="V63" s="35" t="s">
        <v>34</v>
      </c>
      <c r="W63" s="82">
        <f t="shared" si="59"/>
        <v>0</v>
      </c>
      <c r="X63" s="65">
        <v>1</v>
      </c>
      <c r="Y63" s="39" t="s">
        <v>34</v>
      </c>
      <c r="Z63" s="80">
        <f t="shared" si="60"/>
        <v>0.30000000000000004</v>
      </c>
      <c r="AA63" s="42"/>
      <c r="AB63" s="82">
        <f t="shared" si="61"/>
        <v>50</v>
      </c>
      <c r="AC63" s="60">
        <v>20</v>
      </c>
      <c r="AD63" s="39"/>
      <c r="AE63" s="80">
        <f t="shared" si="62"/>
        <v>50</v>
      </c>
      <c r="AF63" s="17">
        <v>60</v>
      </c>
      <c r="AG63" s="75">
        <f t="shared" si="63"/>
        <v>-167.18</v>
      </c>
      <c r="AH63" s="3">
        <f t="shared" si="64"/>
        <v>20</v>
      </c>
      <c r="AI63" s="3">
        <f t="shared" si="65"/>
        <v>38</v>
      </c>
      <c r="AJ63" s="70">
        <f t="shared" si="66"/>
        <v>58</v>
      </c>
      <c r="AK63" s="69">
        <v>100</v>
      </c>
      <c r="AL63" s="42" t="s">
        <v>34</v>
      </c>
      <c r="AM63" s="89">
        <f t="shared" si="67"/>
        <v>71.5</v>
      </c>
      <c r="AN63" s="39" t="s">
        <v>34</v>
      </c>
      <c r="AO63" s="80">
        <f t="shared" si="68"/>
        <v>0</v>
      </c>
      <c r="AP63" s="28">
        <v>50</v>
      </c>
      <c r="AQ63" s="42" t="s">
        <v>34</v>
      </c>
      <c r="AR63" s="82">
        <f t="shared" si="69"/>
        <v>122</v>
      </c>
      <c r="AS63" s="9">
        <v>300</v>
      </c>
      <c r="AT63" s="38" t="s">
        <v>34</v>
      </c>
      <c r="AU63" s="80">
        <f t="shared" si="70"/>
        <v>49</v>
      </c>
      <c r="AV63" s="32">
        <v>2</v>
      </c>
      <c r="AW63" s="44" t="s">
        <v>34</v>
      </c>
      <c r="AX63" s="89">
        <f t="shared" si="71"/>
        <v>0</v>
      </c>
      <c r="AY63" s="87">
        <f t="shared" si="72"/>
        <v>-242.5</v>
      </c>
      <c r="AZ63" s="3">
        <f t="shared" si="73"/>
        <v>18</v>
      </c>
      <c r="BA63" s="3">
        <f t="shared" si="74"/>
        <v>35</v>
      </c>
      <c r="BB63" s="22">
        <f t="shared" si="75"/>
        <v>53</v>
      </c>
    </row>
    <row r="64" spans="2:54" ht="15">
      <c r="B64" s="122" t="s">
        <v>208</v>
      </c>
      <c r="C64" s="9">
        <v>84</v>
      </c>
      <c r="D64" s="9" t="s">
        <v>44</v>
      </c>
      <c r="E64" s="16">
        <v>66</v>
      </c>
      <c r="F64" s="49">
        <v>59.7</v>
      </c>
      <c r="G64" s="16"/>
      <c r="H64" s="16"/>
      <c r="I64" s="16"/>
      <c r="J64" s="9" t="s">
        <v>281</v>
      </c>
      <c r="K64" s="9" t="s">
        <v>236</v>
      </c>
      <c r="L64" s="9" t="s">
        <v>237</v>
      </c>
      <c r="M64" s="9">
        <v>1987</v>
      </c>
      <c r="N64" s="9">
        <v>3500</v>
      </c>
      <c r="O64" s="9">
        <v>192</v>
      </c>
      <c r="P64" s="56">
        <v>49.73</v>
      </c>
      <c r="Q64" s="35" t="s">
        <v>34</v>
      </c>
      <c r="R64" s="82">
        <f t="shared" si="57"/>
        <v>0.2700000000000031</v>
      </c>
      <c r="S64" s="60">
        <v>18.09</v>
      </c>
      <c r="T64" s="39" t="s">
        <v>34</v>
      </c>
      <c r="U64" s="80">
        <f t="shared" si="58"/>
        <v>1.9100000000000001</v>
      </c>
      <c r="V64" s="35" t="s">
        <v>34</v>
      </c>
      <c r="W64" s="82">
        <f t="shared" si="59"/>
        <v>0</v>
      </c>
      <c r="X64" s="65">
        <v>2</v>
      </c>
      <c r="Y64" s="39" t="s">
        <v>34</v>
      </c>
      <c r="Z64" s="80">
        <f t="shared" si="60"/>
        <v>0.2</v>
      </c>
      <c r="AA64" s="42" t="s">
        <v>34</v>
      </c>
      <c r="AB64" s="82">
        <f t="shared" si="61"/>
        <v>0</v>
      </c>
      <c r="AC64" s="60">
        <v>19.8</v>
      </c>
      <c r="AD64" s="39" t="s">
        <v>34</v>
      </c>
      <c r="AE64" s="80">
        <f t="shared" si="62"/>
        <v>0.1999999999999993</v>
      </c>
      <c r="AF64" s="17">
        <v>50</v>
      </c>
      <c r="AG64" s="75">
        <f t="shared" si="63"/>
        <v>-52.580000000000005</v>
      </c>
      <c r="AH64" s="3">
        <f t="shared" si="64"/>
        <v>9</v>
      </c>
      <c r="AI64" s="3">
        <f t="shared" si="65"/>
        <v>15</v>
      </c>
      <c r="AJ64" s="70">
        <f t="shared" si="66"/>
        <v>29</v>
      </c>
      <c r="AK64" s="69">
        <v>110</v>
      </c>
      <c r="AL64" s="42" t="s">
        <v>34</v>
      </c>
      <c r="AM64" s="89">
        <f t="shared" si="67"/>
        <v>61.5</v>
      </c>
      <c r="AN64" s="39" t="s">
        <v>34</v>
      </c>
      <c r="AO64" s="80">
        <f t="shared" si="68"/>
        <v>0</v>
      </c>
      <c r="AP64" s="28">
        <v>125</v>
      </c>
      <c r="AQ64" s="42" t="s">
        <v>34</v>
      </c>
      <c r="AR64" s="82">
        <f t="shared" si="69"/>
        <v>47</v>
      </c>
      <c r="AS64" s="9">
        <v>300</v>
      </c>
      <c r="AT64" s="38" t="s">
        <v>34</v>
      </c>
      <c r="AU64" s="80">
        <f t="shared" si="70"/>
        <v>49</v>
      </c>
      <c r="AV64" s="32">
        <v>0</v>
      </c>
      <c r="AW64" s="44" t="s">
        <v>34</v>
      </c>
      <c r="AX64" s="89">
        <f t="shared" si="71"/>
        <v>10</v>
      </c>
      <c r="AY64" s="87">
        <f t="shared" si="72"/>
        <v>-167.5</v>
      </c>
      <c r="AZ64" s="3">
        <f t="shared" si="73"/>
        <v>10</v>
      </c>
      <c r="BA64" s="3">
        <f t="shared" si="74"/>
        <v>18</v>
      </c>
      <c r="BB64" s="22">
        <f t="shared" si="75"/>
        <v>31</v>
      </c>
    </row>
    <row r="65" spans="2:54" ht="15">
      <c r="B65" s="122" t="s">
        <v>208</v>
      </c>
      <c r="C65" s="9">
        <v>85</v>
      </c>
      <c r="D65" s="9" t="s">
        <v>238</v>
      </c>
      <c r="E65" s="16">
        <v>59</v>
      </c>
      <c r="F65" s="49">
        <v>5.6</v>
      </c>
      <c r="G65" s="16"/>
      <c r="H65" s="16"/>
      <c r="I65" s="16"/>
      <c r="J65" s="9" t="s">
        <v>19</v>
      </c>
      <c r="K65" s="9" t="s">
        <v>20</v>
      </c>
      <c r="L65" s="9" t="s">
        <v>21</v>
      </c>
      <c r="M65" s="9">
        <v>1986</v>
      </c>
      <c r="N65" s="9">
        <v>2449</v>
      </c>
      <c r="O65" s="9">
        <v>150</v>
      </c>
      <c r="P65" s="56">
        <v>50.05</v>
      </c>
      <c r="Q65" s="35" t="s">
        <v>34</v>
      </c>
      <c r="R65" s="82">
        <f t="shared" si="57"/>
        <v>0.04999999999999716</v>
      </c>
      <c r="S65" s="60">
        <v>13.12</v>
      </c>
      <c r="T65" s="39" t="s">
        <v>34</v>
      </c>
      <c r="U65" s="80">
        <f t="shared" si="58"/>
        <v>5</v>
      </c>
      <c r="V65" s="35" t="s">
        <v>34</v>
      </c>
      <c r="W65" s="82">
        <f t="shared" si="59"/>
        <v>0</v>
      </c>
      <c r="X65" s="65">
        <v>4</v>
      </c>
      <c r="Y65" s="39" t="s">
        <v>34</v>
      </c>
      <c r="Z65" s="80">
        <f t="shared" si="60"/>
        <v>0</v>
      </c>
      <c r="AA65" s="42" t="s">
        <v>34</v>
      </c>
      <c r="AB65" s="82">
        <f t="shared" si="61"/>
        <v>0</v>
      </c>
      <c r="AC65" s="60">
        <v>14.46</v>
      </c>
      <c r="AD65" s="39" t="s">
        <v>34</v>
      </c>
      <c r="AE65" s="80">
        <f t="shared" si="62"/>
        <v>5</v>
      </c>
      <c r="AF65" s="17">
        <v>50</v>
      </c>
      <c r="AG65" s="75">
        <f t="shared" si="63"/>
        <v>-60.05</v>
      </c>
      <c r="AH65" s="3">
        <f t="shared" si="64"/>
        <v>12</v>
      </c>
      <c r="AI65" s="3">
        <f t="shared" si="65"/>
        <v>19</v>
      </c>
      <c r="AJ65" s="70">
        <f t="shared" si="66"/>
        <v>35</v>
      </c>
      <c r="AK65" s="69">
        <v>40</v>
      </c>
      <c r="AL65" s="42" t="s">
        <v>34</v>
      </c>
      <c r="AM65" s="89">
        <f t="shared" si="67"/>
        <v>131.5</v>
      </c>
      <c r="AN65" s="39" t="s">
        <v>34</v>
      </c>
      <c r="AO65" s="80">
        <f t="shared" si="68"/>
        <v>0</v>
      </c>
      <c r="AP65" s="28">
        <v>110</v>
      </c>
      <c r="AQ65" s="42" t="s">
        <v>34</v>
      </c>
      <c r="AR65" s="82">
        <f t="shared" si="69"/>
        <v>62</v>
      </c>
      <c r="AS65" s="9">
        <v>210</v>
      </c>
      <c r="AT65" s="38" t="s">
        <v>34</v>
      </c>
      <c r="AU65" s="80">
        <f t="shared" si="70"/>
        <v>41</v>
      </c>
      <c r="AV65" s="32">
        <v>1</v>
      </c>
      <c r="AW65" s="44" t="s">
        <v>34</v>
      </c>
      <c r="AX65" s="89">
        <f t="shared" si="71"/>
        <v>5</v>
      </c>
      <c r="AY65" s="87">
        <f t="shared" si="72"/>
        <v>-239.5</v>
      </c>
      <c r="AZ65" s="3">
        <f t="shared" si="73"/>
        <v>17</v>
      </c>
      <c r="BA65" s="3">
        <f t="shared" si="74"/>
        <v>34</v>
      </c>
      <c r="BB65" s="22">
        <f t="shared" si="75"/>
        <v>52</v>
      </c>
    </row>
    <row r="66" spans="2:54" ht="15">
      <c r="B66" s="122" t="s">
        <v>208</v>
      </c>
      <c r="C66" s="9">
        <v>86</v>
      </c>
      <c r="D66" s="9" t="s">
        <v>239</v>
      </c>
      <c r="E66" s="16">
        <v>59</v>
      </c>
      <c r="F66" s="49">
        <v>36.5</v>
      </c>
      <c r="G66" s="16"/>
      <c r="H66" s="16"/>
      <c r="I66" s="16"/>
      <c r="J66" s="9" t="s">
        <v>240</v>
      </c>
      <c r="K66" s="9" t="s">
        <v>241</v>
      </c>
      <c r="L66" s="9" t="s">
        <v>242</v>
      </c>
      <c r="M66" s="9">
        <v>1977</v>
      </c>
      <c r="N66" s="9">
        <v>1600</v>
      </c>
      <c r="O66" s="9">
        <v>50</v>
      </c>
      <c r="P66" s="56">
        <v>49.4</v>
      </c>
      <c r="Q66" s="35" t="s">
        <v>34</v>
      </c>
      <c r="R66" s="82">
        <f t="shared" si="57"/>
        <v>0.6000000000000014</v>
      </c>
      <c r="S66" s="60">
        <v>17.93</v>
      </c>
      <c r="T66" s="39" t="s">
        <v>34</v>
      </c>
      <c r="U66" s="80">
        <f t="shared" si="58"/>
        <v>2.0700000000000003</v>
      </c>
      <c r="V66" s="35" t="s">
        <v>34</v>
      </c>
      <c r="W66" s="82">
        <f t="shared" si="59"/>
        <v>0</v>
      </c>
      <c r="X66" s="65">
        <v>3</v>
      </c>
      <c r="Y66" s="39" t="s">
        <v>34</v>
      </c>
      <c r="Z66" s="80">
        <f t="shared" si="60"/>
        <v>0.1</v>
      </c>
      <c r="AA66" s="42" t="s">
        <v>34</v>
      </c>
      <c r="AB66" s="82">
        <f t="shared" si="61"/>
        <v>0</v>
      </c>
      <c r="AC66" s="60">
        <v>17.99</v>
      </c>
      <c r="AD66" s="39" t="s">
        <v>34</v>
      </c>
      <c r="AE66" s="80">
        <f t="shared" si="62"/>
        <v>2.0100000000000016</v>
      </c>
      <c r="AF66" s="17">
        <v>40</v>
      </c>
      <c r="AG66" s="75">
        <f t="shared" si="63"/>
        <v>-44.78</v>
      </c>
      <c r="AH66" s="3">
        <f t="shared" si="64"/>
        <v>8</v>
      </c>
      <c r="AI66" s="3">
        <f t="shared" si="65"/>
        <v>12</v>
      </c>
      <c r="AJ66" s="70">
        <f t="shared" si="66"/>
        <v>25</v>
      </c>
      <c r="AK66" s="69">
        <v>198</v>
      </c>
      <c r="AL66" s="42" t="s">
        <v>34</v>
      </c>
      <c r="AM66" s="89">
        <f t="shared" si="67"/>
        <v>26.5</v>
      </c>
      <c r="AN66" s="39" t="s">
        <v>34</v>
      </c>
      <c r="AO66" s="80">
        <f t="shared" si="68"/>
        <v>0</v>
      </c>
      <c r="AP66" s="28">
        <v>135</v>
      </c>
      <c r="AQ66" s="42" t="s">
        <v>34</v>
      </c>
      <c r="AR66" s="82">
        <f t="shared" si="69"/>
        <v>37</v>
      </c>
      <c r="AS66" s="9">
        <v>225</v>
      </c>
      <c r="AT66" s="38" t="s">
        <v>34</v>
      </c>
      <c r="AU66" s="80">
        <f t="shared" si="70"/>
        <v>26</v>
      </c>
      <c r="AV66" s="32">
        <v>2</v>
      </c>
      <c r="AW66" s="44" t="s">
        <v>34</v>
      </c>
      <c r="AX66" s="89">
        <f t="shared" si="71"/>
        <v>0</v>
      </c>
      <c r="AY66" s="87">
        <f t="shared" si="72"/>
        <v>-89.5</v>
      </c>
      <c r="AZ66" s="3">
        <f t="shared" si="73"/>
        <v>5</v>
      </c>
      <c r="BA66" s="3">
        <f t="shared" si="74"/>
        <v>7</v>
      </c>
      <c r="BB66" s="22">
        <f t="shared" si="75"/>
        <v>12</v>
      </c>
    </row>
    <row r="67" spans="2:54" ht="15">
      <c r="B67" s="122" t="s">
        <v>208</v>
      </c>
      <c r="C67" s="9">
        <v>87</v>
      </c>
      <c r="D67" s="9" t="s">
        <v>243</v>
      </c>
      <c r="E67" s="16">
        <v>28</v>
      </c>
      <c r="F67" s="49">
        <v>27.1</v>
      </c>
      <c r="G67" s="16"/>
      <c r="H67" s="16"/>
      <c r="I67" s="16"/>
      <c r="J67" s="9" t="s">
        <v>244</v>
      </c>
      <c r="K67" s="9" t="s">
        <v>178</v>
      </c>
      <c r="L67" s="9" t="s">
        <v>245</v>
      </c>
      <c r="M67" s="9">
        <v>1972</v>
      </c>
      <c r="N67" s="9">
        <v>1488</v>
      </c>
      <c r="O67" s="9">
        <v>88</v>
      </c>
      <c r="P67" s="56">
        <v>47.78</v>
      </c>
      <c r="Q67" s="35" t="s">
        <v>34</v>
      </c>
      <c r="R67" s="82">
        <f t="shared" si="57"/>
        <v>2.219999999999999</v>
      </c>
      <c r="S67" s="60">
        <v>18.96</v>
      </c>
      <c r="T67" s="39" t="s">
        <v>34</v>
      </c>
      <c r="U67" s="80">
        <f t="shared" si="58"/>
        <v>1.0399999999999991</v>
      </c>
      <c r="V67" s="35" t="s">
        <v>34</v>
      </c>
      <c r="W67" s="82">
        <f t="shared" si="59"/>
        <v>0</v>
      </c>
      <c r="X67" s="65">
        <v>3</v>
      </c>
      <c r="Y67" s="39" t="s">
        <v>34</v>
      </c>
      <c r="Z67" s="80">
        <f t="shared" si="60"/>
        <v>0.1</v>
      </c>
      <c r="AA67" s="42" t="s">
        <v>34</v>
      </c>
      <c r="AB67" s="82">
        <f t="shared" si="61"/>
        <v>0</v>
      </c>
      <c r="AC67" s="60">
        <v>19.95</v>
      </c>
      <c r="AD67" s="39" t="s">
        <v>34</v>
      </c>
      <c r="AE67" s="80">
        <f t="shared" si="62"/>
        <v>0.05000000000000071</v>
      </c>
      <c r="AF67" s="17">
        <v>50</v>
      </c>
      <c r="AG67" s="75">
        <f t="shared" si="63"/>
        <v>-53.41</v>
      </c>
      <c r="AH67" s="3">
        <f t="shared" si="64"/>
        <v>10</v>
      </c>
      <c r="AI67" s="3">
        <f t="shared" si="65"/>
        <v>16</v>
      </c>
      <c r="AJ67" s="70">
        <f t="shared" si="66"/>
        <v>31</v>
      </c>
      <c r="AK67" s="69">
        <v>171.5</v>
      </c>
      <c r="AL67" s="42"/>
      <c r="AM67" s="89">
        <f t="shared" si="67"/>
        <v>50</v>
      </c>
      <c r="AN67" s="39" t="s">
        <v>34</v>
      </c>
      <c r="AO67" s="80">
        <f t="shared" si="68"/>
        <v>0</v>
      </c>
      <c r="AP67" s="28">
        <v>115</v>
      </c>
      <c r="AQ67" s="42" t="s">
        <v>34</v>
      </c>
      <c r="AR67" s="82">
        <f t="shared" si="69"/>
        <v>57</v>
      </c>
      <c r="AS67" s="9">
        <v>135</v>
      </c>
      <c r="AT67" s="38" t="s">
        <v>34</v>
      </c>
      <c r="AU67" s="80">
        <f t="shared" si="70"/>
        <v>116</v>
      </c>
      <c r="AV67" s="32">
        <v>2</v>
      </c>
      <c r="AW67" s="44" t="s">
        <v>34</v>
      </c>
      <c r="AX67" s="89">
        <f t="shared" si="71"/>
        <v>0</v>
      </c>
      <c r="AY67" s="87">
        <f t="shared" si="72"/>
        <v>-223</v>
      </c>
      <c r="AZ67" s="3">
        <f t="shared" si="73"/>
        <v>16</v>
      </c>
      <c r="BA67" s="3">
        <f t="shared" si="74"/>
        <v>32</v>
      </c>
      <c r="BB67" s="22">
        <f t="shared" si="75"/>
        <v>50</v>
      </c>
    </row>
    <row r="68" spans="2:59" s="106" customFormat="1" ht="15">
      <c r="B68" s="122" t="s">
        <v>208</v>
      </c>
      <c r="C68" s="9">
        <v>88</v>
      </c>
      <c r="D68" s="9" t="s">
        <v>246</v>
      </c>
      <c r="E68" s="16">
        <v>74</v>
      </c>
      <c r="F68" s="49">
        <v>37.5</v>
      </c>
      <c r="G68" s="16"/>
      <c r="H68" s="16"/>
      <c r="I68" s="16"/>
      <c r="J68" s="9" t="s">
        <v>247</v>
      </c>
      <c r="K68" s="9" t="s">
        <v>54</v>
      </c>
      <c r="L68" s="9" t="s">
        <v>248</v>
      </c>
      <c r="M68" s="9">
        <v>1971</v>
      </c>
      <c r="N68" s="9">
        <v>1948</v>
      </c>
      <c r="O68" s="9">
        <v>131</v>
      </c>
      <c r="P68" s="56">
        <v>50.6</v>
      </c>
      <c r="Q68" s="35" t="s">
        <v>34</v>
      </c>
      <c r="R68" s="82">
        <f t="shared" si="57"/>
        <v>0.6000000000000014</v>
      </c>
      <c r="S68" s="60">
        <v>17.33</v>
      </c>
      <c r="T68" s="39" t="s">
        <v>34</v>
      </c>
      <c r="U68" s="80">
        <f t="shared" si="58"/>
        <v>2.6700000000000017</v>
      </c>
      <c r="V68" s="35"/>
      <c r="W68" s="82">
        <f t="shared" si="59"/>
        <v>50</v>
      </c>
      <c r="X68" s="65">
        <v>4</v>
      </c>
      <c r="Y68" s="39" t="s">
        <v>34</v>
      </c>
      <c r="Z68" s="80">
        <f t="shared" si="60"/>
        <v>0</v>
      </c>
      <c r="AA68" s="42" t="s">
        <v>34</v>
      </c>
      <c r="AB68" s="82">
        <f t="shared" si="61"/>
        <v>0</v>
      </c>
      <c r="AC68" s="60">
        <v>21.81</v>
      </c>
      <c r="AD68" s="39" t="s">
        <v>34</v>
      </c>
      <c r="AE68" s="80">
        <f t="shared" si="62"/>
        <v>1.8099999999999987</v>
      </c>
      <c r="AF68" s="17">
        <v>50</v>
      </c>
      <c r="AG68" s="75">
        <f t="shared" si="63"/>
        <v>-105.08</v>
      </c>
      <c r="AH68" s="3">
        <f t="shared" si="64"/>
        <v>18</v>
      </c>
      <c r="AI68" s="3">
        <f t="shared" si="65"/>
        <v>33</v>
      </c>
      <c r="AJ68" s="70">
        <f t="shared" si="66"/>
        <v>52</v>
      </c>
      <c r="AK68" s="69">
        <v>108</v>
      </c>
      <c r="AL68" s="42" t="s">
        <v>34</v>
      </c>
      <c r="AM68" s="89">
        <f t="shared" si="67"/>
        <v>63.5</v>
      </c>
      <c r="AN68" s="39"/>
      <c r="AO68" s="80">
        <f t="shared" si="68"/>
        <v>50</v>
      </c>
      <c r="AP68" s="28">
        <v>99</v>
      </c>
      <c r="AQ68" s="42" t="s">
        <v>34</v>
      </c>
      <c r="AR68" s="82">
        <f t="shared" si="69"/>
        <v>73</v>
      </c>
      <c r="AS68" s="9">
        <v>232</v>
      </c>
      <c r="AT68" s="38" t="s">
        <v>34</v>
      </c>
      <c r="AU68" s="80">
        <f t="shared" si="70"/>
        <v>19</v>
      </c>
      <c r="AV68" s="32">
        <v>1</v>
      </c>
      <c r="AW68" s="44" t="s">
        <v>34</v>
      </c>
      <c r="AX68" s="89">
        <f t="shared" si="71"/>
        <v>5</v>
      </c>
      <c r="AY68" s="87">
        <f t="shared" si="72"/>
        <v>-210.5</v>
      </c>
      <c r="AZ68" s="3">
        <f t="shared" si="73"/>
        <v>15</v>
      </c>
      <c r="BA68" s="3">
        <f t="shared" si="74"/>
        <v>29</v>
      </c>
      <c r="BB68" s="22">
        <f t="shared" si="75"/>
        <v>44</v>
      </c>
      <c r="BG68" s="116"/>
    </row>
    <row r="69" spans="2:54" ht="15">
      <c r="B69" s="122" t="s">
        <v>208</v>
      </c>
      <c r="C69" s="9">
        <v>89</v>
      </c>
      <c r="D69" s="9" t="s">
        <v>249</v>
      </c>
      <c r="E69" s="16">
        <v>59</v>
      </c>
      <c r="F69" s="49">
        <v>31.6</v>
      </c>
      <c r="G69" s="16"/>
      <c r="H69" s="16"/>
      <c r="I69" s="16"/>
      <c r="J69" s="9" t="s">
        <v>250</v>
      </c>
      <c r="K69" s="9" t="s">
        <v>251</v>
      </c>
      <c r="L69" s="9" t="s">
        <v>252</v>
      </c>
      <c r="M69" s="9">
        <v>1975</v>
      </c>
      <c r="N69" s="9">
        <v>1600</v>
      </c>
      <c r="O69" s="9">
        <v>106</v>
      </c>
      <c r="P69" s="56">
        <v>56.52</v>
      </c>
      <c r="Q69" s="35" t="s">
        <v>34</v>
      </c>
      <c r="R69" s="82">
        <f t="shared" si="57"/>
        <v>5</v>
      </c>
      <c r="S69" s="60">
        <v>20.64</v>
      </c>
      <c r="T69" s="39" t="s">
        <v>34</v>
      </c>
      <c r="U69" s="80">
        <f t="shared" si="58"/>
        <v>0.6400000000000006</v>
      </c>
      <c r="V69" s="35"/>
      <c r="W69" s="82">
        <f t="shared" si="59"/>
        <v>50</v>
      </c>
      <c r="X69" s="65">
        <v>3</v>
      </c>
      <c r="Y69" s="39" t="s">
        <v>34</v>
      </c>
      <c r="Z69" s="80">
        <f t="shared" si="60"/>
        <v>0.1</v>
      </c>
      <c r="AA69" s="42"/>
      <c r="AB69" s="82">
        <f t="shared" si="61"/>
        <v>50</v>
      </c>
      <c r="AC69" s="60">
        <v>20.54</v>
      </c>
      <c r="AD69" s="39" t="s">
        <v>34</v>
      </c>
      <c r="AE69" s="80">
        <f t="shared" si="62"/>
        <v>0.5399999999999991</v>
      </c>
      <c r="AF69" s="17">
        <v>80</v>
      </c>
      <c r="AG69" s="75">
        <f t="shared" si="63"/>
        <v>-186.28</v>
      </c>
      <c r="AH69" s="3">
        <f t="shared" si="64"/>
        <v>21</v>
      </c>
      <c r="AI69" s="3">
        <f t="shared" si="65"/>
        <v>39</v>
      </c>
      <c r="AJ69" s="70">
        <f t="shared" si="66"/>
        <v>59</v>
      </c>
      <c r="AK69" s="69">
        <v>100</v>
      </c>
      <c r="AL69" s="42" t="s">
        <v>34</v>
      </c>
      <c r="AM69" s="89">
        <f t="shared" si="67"/>
        <v>71.5</v>
      </c>
      <c r="AN69" s="39"/>
      <c r="AO69" s="80">
        <f t="shared" si="68"/>
        <v>50</v>
      </c>
      <c r="AP69" s="28">
        <v>105</v>
      </c>
      <c r="AQ69" s="42" t="s">
        <v>34</v>
      </c>
      <c r="AR69" s="82">
        <f t="shared" si="69"/>
        <v>67</v>
      </c>
      <c r="AS69" s="9">
        <v>120</v>
      </c>
      <c r="AT69" s="38" t="s">
        <v>34</v>
      </c>
      <c r="AU69" s="80">
        <f t="shared" si="70"/>
        <v>131</v>
      </c>
      <c r="AV69" s="32">
        <v>1</v>
      </c>
      <c r="AW69" s="44" t="s">
        <v>34</v>
      </c>
      <c r="AX69" s="89">
        <f t="shared" si="71"/>
        <v>5</v>
      </c>
      <c r="AY69" s="87">
        <f t="shared" si="72"/>
        <v>-324.5</v>
      </c>
      <c r="AZ69" s="3">
        <f t="shared" si="73"/>
        <v>21</v>
      </c>
      <c r="BA69" s="3">
        <f t="shared" si="74"/>
        <v>40</v>
      </c>
      <c r="BB69" s="22">
        <f t="shared" si="75"/>
        <v>62</v>
      </c>
    </row>
    <row r="70" spans="2:54" ht="15">
      <c r="B70" s="122" t="s">
        <v>208</v>
      </c>
      <c r="C70" s="9">
        <v>90</v>
      </c>
      <c r="D70" s="9" t="s">
        <v>24</v>
      </c>
      <c r="E70" s="16"/>
      <c r="F70" s="49">
        <v>20.3</v>
      </c>
      <c r="G70" s="16"/>
      <c r="H70" s="16"/>
      <c r="I70" s="16"/>
      <c r="J70" s="9" t="s">
        <v>253</v>
      </c>
      <c r="K70" s="9" t="s">
        <v>178</v>
      </c>
      <c r="L70" s="9" t="s">
        <v>254</v>
      </c>
      <c r="M70" s="9">
        <v>1984</v>
      </c>
      <c r="N70" s="9">
        <v>1600</v>
      </c>
      <c r="O70" s="9">
        <v>105</v>
      </c>
      <c r="P70" s="56">
        <v>49.66</v>
      </c>
      <c r="Q70" s="35" t="s">
        <v>34</v>
      </c>
      <c r="R70" s="82">
        <f t="shared" si="57"/>
        <v>0.3400000000000034</v>
      </c>
      <c r="S70" s="60">
        <v>18.91</v>
      </c>
      <c r="T70" s="39" t="s">
        <v>34</v>
      </c>
      <c r="U70" s="80">
        <f t="shared" si="58"/>
        <v>1.0899999999999999</v>
      </c>
      <c r="V70" s="35" t="s">
        <v>34</v>
      </c>
      <c r="W70" s="82">
        <f t="shared" si="59"/>
        <v>0</v>
      </c>
      <c r="X70" s="65">
        <v>3</v>
      </c>
      <c r="Y70" s="39" t="s">
        <v>34</v>
      </c>
      <c r="Z70" s="80">
        <f t="shared" si="60"/>
        <v>0.1</v>
      </c>
      <c r="AA70" s="42" t="s">
        <v>34</v>
      </c>
      <c r="AB70" s="82">
        <f t="shared" si="61"/>
        <v>0</v>
      </c>
      <c r="AC70" s="60">
        <v>20.26</v>
      </c>
      <c r="AD70" s="39" t="s">
        <v>34</v>
      </c>
      <c r="AE70" s="80">
        <f t="shared" si="62"/>
        <v>0.26000000000000156</v>
      </c>
      <c r="AF70" s="17">
        <v>20</v>
      </c>
      <c r="AG70" s="75">
        <f t="shared" si="63"/>
        <v>-21.790000000000006</v>
      </c>
      <c r="AH70" s="3">
        <f t="shared" si="64"/>
        <v>2</v>
      </c>
      <c r="AI70" s="3">
        <f t="shared" si="65"/>
        <v>2</v>
      </c>
      <c r="AJ70" s="70">
        <f t="shared" si="66"/>
        <v>15</v>
      </c>
      <c r="AK70" s="69">
        <v>130</v>
      </c>
      <c r="AL70" s="42" t="s">
        <v>34</v>
      </c>
      <c r="AM70" s="89">
        <f t="shared" si="67"/>
        <v>41.5</v>
      </c>
      <c r="AN70" s="39" t="s">
        <v>34</v>
      </c>
      <c r="AO70" s="80">
        <f t="shared" si="68"/>
        <v>0</v>
      </c>
      <c r="AP70" s="28">
        <v>160</v>
      </c>
      <c r="AQ70" s="42" t="s">
        <v>34</v>
      </c>
      <c r="AR70" s="82">
        <f t="shared" si="69"/>
        <v>12</v>
      </c>
      <c r="AS70" s="9">
        <v>260</v>
      </c>
      <c r="AT70" s="38" t="s">
        <v>34</v>
      </c>
      <c r="AU70" s="80">
        <f t="shared" si="70"/>
        <v>9</v>
      </c>
      <c r="AV70" s="32">
        <v>2</v>
      </c>
      <c r="AW70" s="44" t="s">
        <v>34</v>
      </c>
      <c r="AX70" s="89">
        <f t="shared" si="71"/>
        <v>0</v>
      </c>
      <c r="AY70" s="87">
        <f t="shared" si="72"/>
        <v>-62.5</v>
      </c>
      <c r="AZ70" s="3">
        <f t="shared" si="73"/>
        <v>1</v>
      </c>
      <c r="BA70" s="3">
        <f t="shared" si="74"/>
        <v>2</v>
      </c>
      <c r="BB70" s="22">
        <f t="shared" si="75"/>
        <v>2</v>
      </c>
    </row>
    <row r="71" spans="2:54" ht="15">
      <c r="B71" s="123" t="s">
        <v>274</v>
      </c>
      <c r="C71" s="5"/>
      <c r="D71" s="5"/>
      <c r="E71" s="5"/>
      <c r="F71" s="51"/>
      <c r="G71" s="5"/>
      <c r="H71" s="5"/>
      <c r="I71" s="5"/>
      <c r="J71" s="5"/>
      <c r="K71" s="5"/>
      <c r="L71" s="5"/>
      <c r="M71" s="5"/>
      <c r="N71" s="5"/>
      <c r="O71" s="5"/>
      <c r="P71" s="58"/>
      <c r="Q71" s="36"/>
      <c r="R71" s="58"/>
      <c r="S71" s="58"/>
      <c r="T71" s="36"/>
      <c r="U71" s="58"/>
      <c r="V71" s="36"/>
      <c r="W71" s="58"/>
      <c r="X71" s="67"/>
      <c r="Y71" s="36"/>
      <c r="Z71" s="58"/>
      <c r="AA71" s="36"/>
      <c r="AB71" s="58"/>
      <c r="AC71" s="58"/>
      <c r="AD71" s="36"/>
      <c r="AE71" s="58"/>
      <c r="AF71" s="5"/>
      <c r="AG71" s="58"/>
      <c r="AH71" s="5"/>
      <c r="AI71" s="5"/>
      <c r="AJ71" s="5"/>
      <c r="AK71" s="5"/>
      <c r="AL71" s="36"/>
      <c r="AM71" s="58"/>
      <c r="AN71" s="36"/>
      <c r="AO71" s="58"/>
      <c r="AP71" s="5"/>
      <c r="AQ71" s="36"/>
      <c r="AR71" s="58"/>
      <c r="AS71" s="5"/>
      <c r="AT71" s="36"/>
      <c r="AU71" s="58"/>
      <c r="AV71" s="5"/>
      <c r="AW71" s="36"/>
      <c r="AX71" s="58"/>
      <c r="AY71" s="58"/>
      <c r="AZ71" s="5"/>
      <c r="BA71" s="5"/>
      <c r="BB71" s="25"/>
    </row>
    <row r="72" spans="2:54" ht="15">
      <c r="B72" s="127" t="s">
        <v>255</v>
      </c>
      <c r="C72" s="99">
        <v>96</v>
      </c>
      <c r="D72" s="99" t="s">
        <v>256</v>
      </c>
      <c r="E72" s="16">
        <v>33</v>
      </c>
      <c r="F72" s="49">
        <v>9.3</v>
      </c>
      <c r="G72" s="16"/>
      <c r="H72" s="16"/>
      <c r="I72" s="16"/>
      <c r="J72" s="9" t="s">
        <v>257</v>
      </c>
      <c r="K72" s="9" t="s">
        <v>258</v>
      </c>
      <c r="L72" s="9" t="s">
        <v>259</v>
      </c>
      <c r="M72" s="9">
        <v>1989</v>
      </c>
      <c r="N72" s="9">
        <v>986</v>
      </c>
      <c r="O72" s="9">
        <v>49</v>
      </c>
      <c r="P72" s="56">
        <v>63.01</v>
      </c>
      <c r="Q72" s="35" t="s">
        <v>34</v>
      </c>
      <c r="R72" s="82">
        <f>IF(ISBLANK($D72),"",IF(ISBLANK(P72),"",IF(Q72="x",MIN(ABS($BG$5-P72),5),IF(Q72="",MIN(ABS($BG$5-P72)+$BG$23,5+$BG$23),"Fehler"))))</f>
        <v>5</v>
      </c>
      <c r="S72" s="60">
        <v>20.34</v>
      </c>
      <c r="T72" s="39" t="s">
        <v>34</v>
      </c>
      <c r="U72" s="80">
        <f>IF(ISBLANK($D72),"",IF(ISBLANK(S72),"",IF(T72="x",MIN(ABS($BG$6-S72),5),IF(T72="",MIN(ABS($BG$6-S72)+$BG$23,5+$BG$23),"Fehler"))))</f>
        <v>0.33999999999999986</v>
      </c>
      <c r="V72" s="35" t="s">
        <v>34</v>
      </c>
      <c r="W72" s="82">
        <f>IF(ISBLANK($D72),"",IF(V72="x",0,IF(V72="",$BG$23,"Fehler")))</f>
        <v>0</v>
      </c>
      <c r="X72" s="65">
        <v>3</v>
      </c>
      <c r="Y72" s="39" t="s">
        <v>34</v>
      </c>
      <c r="Z72" s="80">
        <f>IF(ISBLANK($D72),"",IF(ISBLANK(X72),"",IF(Y72="x",ABS($BG$8-X72)*$BH$8,IF(Y72="",ABS($BG$8-X72)*$BH$8+$BG$23,"Fehler"))))</f>
        <v>0.1</v>
      </c>
      <c r="AA72" s="42"/>
      <c r="AB72" s="82">
        <f>IF(ISBLANK($D72),"",IF(AA72="x",0,IF(AA72="",$BG$23,"Fehler")))</f>
        <v>50</v>
      </c>
      <c r="AC72" s="60" t="s">
        <v>288</v>
      </c>
      <c r="AD72" s="39" t="s">
        <v>34</v>
      </c>
      <c r="AE72" s="80">
        <v>5</v>
      </c>
      <c r="AF72" s="17">
        <v>80</v>
      </c>
      <c r="AG72" s="75">
        <f>IF(ISBLANK($D72),"",-SUM(R72,U72,W72,Z72,AB72,AE72,AF72))</f>
        <v>-140.44</v>
      </c>
      <c r="AH72" s="3">
        <f>IF(ISBLANK($D72),"",RANK($AG72,AG$72:AG$75))</f>
        <v>3</v>
      </c>
      <c r="AI72" s="3">
        <f>IF(ISBLANK($D72),"",RANK($AG72,AG$32:AG$75))</f>
        <v>37</v>
      </c>
      <c r="AJ72" s="70">
        <f>IF(ISBLANK($D72),"",RANK($AG72,AG$4:AG$75))</f>
        <v>57</v>
      </c>
      <c r="AK72" s="69">
        <v>120</v>
      </c>
      <c r="AL72" s="42" t="s">
        <v>34</v>
      </c>
      <c r="AM72" s="89">
        <f>IF(ISBLANK($D72),"",IF(ISBLANK(AK72),"",IF(AL72="x",ABS($BG$12-AK72)/$BH$14,IF(AL72="",ABS($BG$12-AK72)/$BH$14+$BG$23,"Fehler"))))</f>
        <v>51.5</v>
      </c>
      <c r="AN72" s="39" t="s">
        <v>34</v>
      </c>
      <c r="AO72" s="80">
        <f>IF(ISBLANK($D72),"",IF(AN72="x",0,IF(AN72="",$BG$23,"Fehler")))</f>
        <v>0</v>
      </c>
      <c r="AP72" s="28">
        <v>120</v>
      </c>
      <c r="AQ72" s="42" t="s">
        <v>34</v>
      </c>
      <c r="AR72" s="82">
        <f>IF(ISBLANK($D72),"",IF(ISBLANK(AP72),"",IF(AQ72="x",ABS($BG$14-AP72)/$BH$14,IF(AQ72="",ABS($BG$14-AP72)/$BH$14+$BG$23,"Fehler"))))</f>
        <v>52</v>
      </c>
      <c r="AS72" s="9">
        <v>140</v>
      </c>
      <c r="AT72" s="38" t="s">
        <v>34</v>
      </c>
      <c r="AU72" s="80">
        <f>IF(ISBLANK($D72),"",IF(ISBLANK(AS72),"",IF(AT72="x",ABS($BG$16-AS72)/$BH$16,IF(AT72="",ABS($BG$16-AS72)/$BH$16+$BG$23,"Fehler"))))</f>
        <v>111</v>
      </c>
      <c r="AV72" s="32">
        <v>2</v>
      </c>
      <c r="AW72" s="44" t="s">
        <v>34</v>
      </c>
      <c r="AX72" s="89">
        <f>IF(ISBLANK($D72),"",IF(ISBLANK(AV72),"",IF(AW72="x",ABS($BG$18-AV72)/$BH$18,IF(AW72="",ABS($BG$18-AV72)/$BH$18+$BG$23,"Fehler"))))</f>
        <v>0</v>
      </c>
      <c r="AY72" s="87">
        <f>IF(ISBLANK($D72),"",-SUM(AM72,AO72,AR72,AU72,AX72))</f>
        <v>-214.5</v>
      </c>
      <c r="AZ72" s="3">
        <f>IF(ISBLANK($D72),"",RANK($AY72,AY$72:AY$75))</f>
        <v>4</v>
      </c>
      <c r="BA72" s="3">
        <f>IF(ISBLANK($D72),"",RANK($AY72,AY$32:AY$75))</f>
        <v>30</v>
      </c>
      <c r="BB72" s="22">
        <f>IF(ISBLANK($D72),"",RANK($AY72,AY$4:AY$75))</f>
        <v>46</v>
      </c>
    </row>
    <row r="73" spans="2:54" ht="15">
      <c r="B73" s="127" t="s">
        <v>255</v>
      </c>
      <c r="C73" s="9">
        <v>97</v>
      </c>
      <c r="D73" s="9" t="s">
        <v>261</v>
      </c>
      <c r="E73" s="16">
        <v>53</v>
      </c>
      <c r="F73" s="49">
        <v>54.6</v>
      </c>
      <c r="G73" s="16"/>
      <c r="H73" s="16"/>
      <c r="I73" s="16"/>
      <c r="J73" s="9" t="s">
        <v>262</v>
      </c>
      <c r="K73" s="9" t="s">
        <v>236</v>
      </c>
      <c r="L73" s="9" t="s">
        <v>263</v>
      </c>
      <c r="M73" s="9">
        <v>1989</v>
      </c>
      <c r="N73" s="9">
        <v>1600</v>
      </c>
      <c r="O73" s="9">
        <v>135</v>
      </c>
      <c r="P73" s="56">
        <v>52.21</v>
      </c>
      <c r="Q73" s="35" t="s">
        <v>34</v>
      </c>
      <c r="R73" s="82">
        <f>IF(ISBLANK($D73),"",IF(ISBLANK(P73),"",IF(Q73="x",MIN(ABS($BG$5-P73),5),IF(Q73="",MIN(ABS($BG$5-P73)+$BG$23,5+$BG$23),"Fehler"))))</f>
        <v>2.210000000000001</v>
      </c>
      <c r="S73" s="60">
        <v>20</v>
      </c>
      <c r="T73" s="39"/>
      <c r="U73" s="80">
        <f>IF(ISBLANK($D73),"",IF(ISBLANK(S73),"",IF(T73="x",MIN(ABS($BG$6-S73),5),IF(T73="",MIN(ABS($BG$6-S73)+$BG$23,5+$BG$23),"Fehler"))))</f>
        <v>50</v>
      </c>
      <c r="V73" s="35"/>
      <c r="W73" s="82">
        <f>IF(ISBLANK($D73),"",IF(V73="x",0,IF(V73="",$BG$23,"Fehler")))</f>
        <v>50</v>
      </c>
      <c r="X73" s="65">
        <v>2</v>
      </c>
      <c r="Y73" s="39" t="s">
        <v>34</v>
      </c>
      <c r="Z73" s="80">
        <f>IF(ISBLANK($D73),"",IF(ISBLANK(X73),"",IF(Y73="x",ABS($BG$8-X73)*$BH$8,IF(Y73="",ABS($BG$8-X73)*$BH$8+$BG$23,"Fehler"))))</f>
        <v>0.2</v>
      </c>
      <c r="AA73" s="42"/>
      <c r="AB73" s="82">
        <f>IF(ISBLANK($D73),"",IF(AA73="x",0,IF(AA73="",$BG$23,"Fehler")))</f>
        <v>50</v>
      </c>
      <c r="AC73" s="60">
        <v>16.39</v>
      </c>
      <c r="AD73" s="39" t="s">
        <v>34</v>
      </c>
      <c r="AE73" s="80">
        <f>IF(ISBLANK($D73),"",IF(ISBLANK(AC73),"",IF(AD73="x",MIN(ABS($BG$10-AC73),5),IF(AD73="",MIN(ABS($BG$10-AC73)+$BG$23,5+$BG$23),"Fehler"))))</f>
        <v>3.6099999999999994</v>
      </c>
      <c r="AF73" s="17">
        <v>70</v>
      </c>
      <c r="AG73" s="75">
        <f>IF(ISBLANK($D73),"",-SUM(R73,U73,W73,Z73,AB73,AE73,AF73))</f>
        <v>-226.02000000000004</v>
      </c>
      <c r="AH73" s="3">
        <f>IF(ISBLANK($D73),"",RANK($AG73,AG$72:AG$75))</f>
        <v>4</v>
      </c>
      <c r="AI73" s="3">
        <f>IF(ISBLANK($D73),"",RANK($AG73,AG$32:AG$75))</f>
        <v>40</v>
      </c>
      <c r="AJ73" s="70">
        <f>IF(ISBLANK($D73),"",RANK($AG73,AG$4:AG$75))</f>
        <v>60</v>
      </c>
      <c r="AK73" s="69">
        <v>240</v>
      </c>
      <c r="AL73" s="42" t="s">
        <v>34</v>
      </c>
      <c r="AM73" s="89">
        <f>IF(ISBLANK($D73),"",IF(ISBLANK(AK73),"",IF(AL73="x",ABS($BG$12-AK73)/$BH$14,IF(AL73="",ABS($BG$12-AK73)/$BH$14+$BG$23,"Fehler"))))</f>
        <v>68.5</v>
      </c>
      <c r="AN73" s="39" t="s">
        <v>34</v>
      </c>
      <c r="AO73" s="80">
        <f>IF(ISBLANK($D73),"",IF(AN73="x",0,IF(AN73="",$BG$23,"Fehler")))</f>
        <v>0</v>
      </c>
      <c r="AP73" s="28">
        <v>100</v>
      </c>
      <c r="AQ73" s="42" t="s">
        <v>34</v>
      </c>
      <c r="AR73" s="82">
        <f>IF(ISBLANK($D73),"",IF(ISBLANK(AP73),"",IF(AQ73="x",ABS($BG$14-AP73)/$BH$14,IF(AQ73="",ABS($BG$14-AP73)/$BH$14+$BG$23,"Fehler"))))</f>
        <v>72</v>
      </c>
      <c r="AS73" s="9">
        <v>200</v>
      </c>
      <c r="AT73" s="38" t="s">
        <v>34</v>
      </c>
      <c r="AU73" s="80">
        <f>IF(ISBLANK($D73),"",IF(ISBLANK(AS73),"",IF(AT73="x",ABS($BG$16-AS73)/$BH$16,IF(AT73="",ABS($BG$16-AS73)/$BH$16+$BG$23,"Fehler"))))</f>
        <v>51</v>
      </c>
      <c r="AV73" s="32">
        <v>2</v>
      </c>
      <c r="AW73" s="44" t="s">
        <v>34</v>
      </c>
      <c r="AX73" s="89">
        <f>IF(ISBLANK($D73),"",IF(ISBLANK(AV73),"",IF(AW73="x",ABS($BG$18-AV73)/$BH$18,IF(AW73="",ABS($BG$18-AV73)/$BH$18+$BG$23,"Fehler"))))</f>
        <v>0</v>
      </c>
      <c r="AY73" s="87">
        <f>IF(ISBLANK($D73),"",-SUM(AM73,AO73,AR73,AU73,AX73))</f>
        <v>-191.5</v>
      </c>
      <c r="AZ73" s="3">
        <f>IF(ISBLANK($D73),"",RANK($AY73,AY$72:AY$75))</f>
        <v>2</v>
      </c>
      <c r="BA73" s="3">
        <f>IF(ISBLANK($D73),"",RANK($AY73,AY$32:AY$75))</f>
        <v>24</v>
      </c>
      <c r="BB73" s="22">
        <f>IF(ISBLANK($D73),"",RANK($AY73,AY$4:AY$75))</f>
        <v>38</v>
      </c>
    </row>
    <row r="74" spans="2:59" s="106" customFormat="1" ht="15">
      <c r="B74" s="128" t="s">
        <v>260</v>
      </c>
      <c r="C74" s="9">
        <v>98</v>
      </c>
      <c r="D74" s="9" t="s">
        <v>264</v>
      </c>
      <c r="E74" s="16">
        <v>50</v>
      </c>
      <c r="F74" s="49">
        <v>27.4</v>
      </c>
      <c r="G74" s="16"/>
      <c r="H74" s="16"/>
      <c r="I74" s="16"/>
      <c r="J74" s="9" t="s">
        <v>275</v>
      </c>
      <c r="K74" s="9" t="s">
        <v>20</v>
      </c>
      <c r="L74" s="9" t="s">
        <v>265</v>
      </c>
      <c r="M74" s="9">
        <v>1990</v>
      </c>
      <c r="N74" s="9">
        <v>4957</v>
      </c>
      <c r="O74" s="9">
        <v>320</v>
      </c>
      <c r="P74" s="56">
        <v>48.37</v>
      </c>
      <c r="Q74" s="35" t="s">
        <v>34</v>
      </c>
      <c r="R74" s="82">
        <f>IF(ISBLANK($D74),"",IF(ISBLANK(P74),"",IF(Q74="x",MIN(ABS($BG$5-P74),5),IF(Q74="",MIN(ABS($BG$5-P74)+$BG$23,5+$BG$23),"Fehler"))))</f>
        <v>1.6300000000000026</v>
      </c>
      <c r="S74" s="60">
        <v>20.48</v>
      </c>
      <c r="T74" s="39" t="s">
        <v>34</v>
      </c>
      <c r="U74" s="80">
        <f>IF(ISBLANK($D74),"",IF(ISBLANK(S74),"",IF(T74="x",MIN(ABS($BG$6-S74),5),IF(T74="",MIN(ABS($BG$6-S74)+$BG$23,5+$BG$23),"Fehler"))))</f>
        <v>0.4800000000000004</v>
      </c>
      <c r="V74" s="35" t="s">
        <v>34</v>
      </c>
      <c r="W74" s="82">
        <f>IF(ISBLANK($D74),"",IF(V74="x",0,IF(V74="",$BG$23,"Fehler")))</f>
        <v>0</v>
      </c>
      <c r="X74" s="65">
        <v>3</v>
      </c>
      <c r="Y74" s="39" t="s">
        <v>34</v>
      </c>
      <c r="Z74" s="80">
        <f>IF(ISBLANK($D74),"",IF(ISBLANK(X74),"",IF(Y74="x",ABS($BG$8-X74)*$BH$8,IF(Y74="",ABS($BG$8-X74)*$BH$8+$BG$23,"Fehler"))))</f>
        <v>0.1</v>
      </c>
      <c r="AA74" s="42" t="s">
        <v>34</v>
      </c>
      <c r="AB74" s="82">
        <f>IF(ISBLANK($D74),"",IF(AA74="x",0,IF(AA74="",$BG$23,"Fehler")))</f>
        <v>0</v>
      </c>
      <c r="AC74" s="60">
        <v>20.26</v>
      </c>
      <c r="AD74" s="39" t="s">
        <v>34</v>
      </c>
      <c r="AE74" s="80">
        <f>IF(ISBLANK($D74),"",IF(ISBLANK(AC74),"",IF(AD74="x",MIN(ABS($BG$10-AC74),5),IF(AD74="",MIN(ABS($BG$10-AC74)+$BG$23,5+$BG$23),"Fehler"))))</f>
        <v>0.26000000000000156</v>
      </c>
      <c r="AF74" s="17">
        <v>40</v>
      </c>
      <c r="AG74" s="75">
        <f>IF(ISBLANK($D74),"",-SUM(R74,U74,W74,Z74,AB74,AE74,AF74))</f>
        <v>-42.470000000000006</v>
      </c>
      <c r="AH74" s="3">
        <f>IF(ISBLANK($D74),"",RANK($AG74,AG$72:AG$75))</f>
        <v>2</v>
      </c>
      <c r="AI74" s="3">
        <f>IF(ISBLANK($D74),"",RANK($AG74,AG$32:AG$75))</f>
        <v>10</v>
      </c>
      <c r="AJ74" s="70">
        <f>IF(ISBLANK($D74),"",RANK($AG74,AG$4:AG$75))</f>
        <v>23</v>
      </c>
      <c r="AK74" s="69">
        <v>132</v>
      </c>
      <c r="AL74" s="42" t="s">
        <v>34</v>
      </c>
      <c r="AM74" s="89">
        <f>IF(ISBLANK($D74),"",IF(ISBLANK(AK74),"",IF(AL74="x",ABS($BG$12-AK74)/$BH$14,IF(AL74="",ABS($BG$12-AK74)/$BH$14+$BG$23,"Fehler"))))</f>
        <v>39.5</v>
      </c>
      <c r="AN74" s="39" t="s">
        <v>34</v>
      </c>
      <c r="AO74" s="80">
        <f>IF(ISBLANK($D74),"",IF(AN74="x",0,IF(AN74="",$BG$23,"Fehler")))</f>
        <v>0</v>
      </c>
      <c r="AP74" s="28">
        <v>99</v>
      </c>
      <c r="AQ74" s="42" t="s">
        <v>34</v>
      </c>
      <c r="AR74" s="82">
        <f>IF(ISBLANK($D74),"",IF(ISBLANK(AP74),"",IF(AQ74="x",ABS($BG$14-AP74)/$BH$14,IF(AQ74="",ABS($BG$14-AP74)/$BH$14+$BG$23,"Fehler"))))</f>
        <v>73</v>
      </c>
      <c r="AS74" s="9">
        <v>154</v>
      </c>
      <c r="AT74" s="38" t="s">
        <v>34</v>
      </c>
      <c r="AU74" s="80">
        <f>IF(ISBLANK($D74),"",IF(ISBLANK(AS74),"",IF(AT74="x",ABS($BG$16-AS74)/$BH$16,IF(AT74="",ABS($BG$16-AS74)/$BH$16+$BG$23,"Fehler"))))</f>
        <v>97</v>
      </c>
      <c r="AV74" s="32">
        <v>2</v>
      </c>
      <c r="AW74" s="44" t="s">
        <v>34</v>
      </c>
      <c r="AX74" s="89">
        <f>IF(ISBLANK($D74),"",IF(ISBLANK(AV74),"",IF(AW74="x",ABS($BG$18-AV74)/$BH$18,IF(AW74="",ABS($BG$18-AV74)/$BH$18+$BG$23,"Fehler"))))</f>
        <v>0</v>
      </c>
      <c r="AY74" s="87">
        <f>IF(ISBLANK($D74),"",-SUM(AM74,AO74,AR74,AU74,AX74))</f>
        <v>-209.5</v>
      </c>
      <c r="AZ74" s="3">
        <f>IF(ISBLANK($D74),"",RANK($AY74,AY$72:AY$75))</f>
        <v>3</v>
      </c>
      <c r="BA74" s="3">
        <f>IF(ISBLANK($D74),"",RANK($AY74,AY$32:AY$75))</f>
        <v>28</v>
      </c>
      <c r="BB74" s="22">
        <f>IF(ISBLANK($D74),"",RANK($AY74,AY$4:AY$75))</f>
        <v>43</v>
      </c>
      <c r="BG74" s="116"/>
    </row>
    <row r="75" spans="2:54" ht="15.75" thickBot="1">
      <c r="B75" s="129" t="s">
        <v>260</v>
      </c>
      <c r="C75" s="18">
        <v>99</v>
      </c>
      <c r="D75" s="18" t="s">
        <v>266</v>
      </c>
      <c r="E75" s="92">
        <v>44</v>
      </c>
      <c r="F75" s="93">
        <v>35.2</v>
      </c>
      <c r="G75" s="92"/>
      <c r="H75" s="92"/>
      <c r="I75" s="92"/>
      <c r="J75" s="18" t="s">
        <v>267</v>
      </c>
      <c r="K75" s="18" t="s">
        <v>268</v>
      </c>
      <c r="L75" s="18" t="s">
        <v>269</v>
      </c>
      <c r="M75" s="18">
        <v>1995</v>
      </c>
      <c r="N75" s="18">
        <v>3600</v>
      </c>
      <c r="O75" s="18">
        <v>272</v>
      </c>
      <c r="P75" s="59">
        <v>49.77</v>
      </c>
      <c r="Q75" s="37" t="s">
        <v>34</v>
      </c>
      <c r="R75" s="94">
        <f>IF(ISBLANK($D75),"",IF(ISBLANK(P75),"",IF(Q75="x",MIN(ABS($BG$5-P75),5),IF(Q75="",MIN(ABS($BG$5-P75)+$BG$23,5+$BG$23),"Fehler"))))</f>
        <v>0.22999999999999687</v>
      </c>
      <c r="S75" s="62">
        <v>19.08</v>
      </c>
      <c r="T75" s="71" t="s">
        <v>34</v>
      </c>
      <c r="U75" s="95">
        <f>IF(ISBLANK($D75),"",IF(ISBLANK(S75),"",IF(T75="x",MIN(ABS($BG$6-S75),5),IF(T75="",MIN(ABS($BG$6-S75)+$BG$23,5+$BG$23),"Fehler"))))</f>
        <v>0.9200000000000017</v>
      </c>
      <c r="V75" s="37" t="s">
        <v>34</v>
      </c>
      <c r="W75" s="94">
        <f>IF(ISBLANK($D75),"",IF(V75="x",0,IF(V75="",$BG$23,"Fehler")))</f>
        <v>0</v>
      </c>
      <c r="X75" s="68">
        <v>4</v>
      </c>
      <c r="Y75" s="71" t="s">
        <v>34</v>
      </c>
      <c r="Z75" s="95">
        <f>IF(ISBLANK($D75),"",IF(ISBLANK(X75),"",IF(Y75="x",ABS($BG$8-X75)*$BH$8,IF(Y75="",ABS($BG$8-X75)*$BH$8+$BG$23,"Fehler"))))</f>
        <v>0</v>
      </c>
      <c r="AA75" s="41" t="s">
        <v>34</v>
      </c>
      <c r="AB75" s="94">
        <f>IF(ISBLANK($D75),"",IF(AA75="x",0,IF(AA75="",$BG$23,"Fehler")))</f>
        <v>0</v>
      </c>
      <c r="AC75" s="62">
        <v>19.72</v>
      </c>
      <c r="AD75" s="71" t="s">
        <v>34</v>
      </c>
      <c r="AE75" s="95">
        <f>IF(ISBLANK($D75),"",IF(ISBLANK(AC75),"",IF(AD75="x",MIN(ABS($BG$10-AC75),5),IF(AD75="",MIN(ABS($BG$10-AC75)+$BG$23,5+$BG$23),"Fehler"))))</f>
        <v>0.28000000000000114</v>
      </c>
      <c r="AF75" s="19">
        <v>30</v>
      </c>
      <c r="AG75" s="96">
        <f>IF(ISBLANK($D75),"",-SUM(R75,U75,W75,Z75,AB75,AE75,AF75))</f>
        <v>-31.43</v>
      </c>
      <c r="AH75" s="7">
        <f>IF(ISBLANK($D75),"",RANK($AG75,AG$72:AG$75))</f>
        <v>1</v>
      </c>
      <c r="AI75" s="7">
        <f>IF(ISBLANK($D75),"",RANK($AG75,AG$32:AG$75))</f>
        <v>4</v>
      </c>
      <c r="AJ75" s="97">
        <f>IF(ISBLANK($D75),"",RANK($AG75,AG$4:AG$75))</f>
        <v>17</v>
      </c>
      <c r="AK75" s="98">
        <v>170</v>
      </c>
      <c r="AL75" s="41" t="s">
        <v>34</v>
      </c>
      <c r="AM75" s="83">
        <f>IF(ISBLANK($D75),"",IF(ISBLANK(AK75),"",IF(AL75="x",ABS($BG$12-AK75)/$BH$14,IF(AL75="",ABS($BG$12-AK75)/$BH$14+$BG$23,"Fehler"))))</f>
        <v>1.5</v>
      </c>
      <c r="AN75" s="71" t="s">
        <v>34</v>
      </c>
      <c r="AO75" s="95">
        <f>IF(ISBLANK($D75),"",IF(AN75="x",0,IF(AN75="",$BG$23,"Fehler")))</f>
        <v>0</v>
      </c>
      <c r="AP75" s="27">
        <v>150</v>
      </c>
      <c r="AQ75" s="41" t="s">
        <v>34</v>
      </c>
      <c r="AR75" s="94">
        <f>IF(ISBLANK($D75),"",IF(ISBLANK(AP75),"",IF(AQ75="x",ABS($BG$14-AP75)/$BH$14,IF(AQ75="",ABS($BG$14-AP75)/$BH$14+$BG$23,"Fehler"))))</f>
        <v>22</v>
      </c>
      <c r="AS75" s="18">
        <v>280</v>
      </c>
      <c r="AT75" s="40" t="s">
        <v>34</v>
      </c>
      <c r="AU75" s="95">
        <f>IF(ISBLANK($D75),"",IF(ISBLANK(AS75),"",IF(AT75="x",ABS($BG$16-AS75)/$BH$16,IF(AT75="",ABS($BG$16-AS75)/$BH$16+$BG$23,"Fehler"))))</f>
        <v>29</v>
      </c>
      <c r="AV75" s="29">
        <v>1</v>
      </c>
      <c r="AW75" s="43" t="s">
        <v>34</v>
      </c>
      <c r="AX75" s="83">
        <f>IF(ISBLANK($D75),"",IF(ISBLANK(AV75),"",IF(AW75="x",ABS($BG$18-AV75)/$BH$18,IF(AW75="",ABS($BG$18-AV75)/$BH$18+$BG$23,"Fehler"))))</f>
        <v>5</v>
      </c>
      <c r="AY75" s="78">
        <f>IF(ISBLANK($D75),"",-SUM(AM75,AO75,AR75,AU75,AX75))</f>
        <v>-57.5</v>
      </c>
      <c r="AZ75" s="7">
        <f>IF(ISBLANK($D75),"",RANK($AY75,AY$72:AY$75))</f>
        <v>1</v>
      </c>
      <c r="BA75" s="7">
        <f>IF(ISBLANK($D75),"",RANK($AY75,AY$32:AY$75))</f>
        <v>1</v>
      </c>
      <c r="BB75" s="20">
        <f>IF(ISBLANK($D75),"",RANK($AY75,AY$4:AY$75))</f>
        <v>1</v>
      </c>
    </row>
    <row r="76" spans="13:14" ht="15">
      <c r="M76" s="118"/>
      <c r="N76" s="119"/>
    </row>
    <row r="83" spans="2:59" s="106" customFormat="1" ht="15">
      <c r="B83" s="103"/>
      <c r="C83" s="103"/>
      <c r="D83" s="103"/>
      <c r="E83" s="110"/>
      <c r="F83" s="110"/>
      <c r="G83" s="110"/>
      <c r="H83" s="110"/>
      <c r="I83" s="110"/>
      <c r="J83" s="103"/>
      <c r="K83" s="103"/>
      <c r="L83" s="103"/>
      <c r="M83" s="103"/>
      <c r="N83" s="103"/>
      <c r="O83" s="103"/>
      <c r="P83" s="111"/>
      <c r="Q83" s="112"/>
      <c r="R83" s="104"/>
      <c r="S83" s="111"/>
      <c r="T83" s="112"/>
      <c r="U83" s="104"/>
      <c r="V83" s="112"/>
      <c r="W83" s="104"/>
      <c r="X83" s="113"/>
      <c r="Y83" s="112"/>
      <c r="Z83" s="104"/>
      <c r="AA83" s="112"/>
      <c r="AB83" s="104"/>
      <c r="AC83" s="111"/>
      <c r="AD83" s="112"/>
      <c r="AE83" s="104"/>
      <c r="AF83" s="103"/>
      <c r="AG83" s="104"/>
      <c r="AK83" s="114"/>
      <c r="AL83" s="115"/>
      <c r="AM83" s="107"/>
      <c r="AN83" s="112"/>
      <c r="AO83" s="104"/>
      <c r="AP83" s="114"/>
      <c r="AQ83" s="115"/>
      <c r="AR83" s="107"/>
      <c r="AS83" s="103"/>
      <c r="AT83" s="112"/>
      <c r="AU83" s="104"/>
      <c r="AV83" s="114"/>
      <c r="AW83" s="115"/>
      <c r="AX83" s="107"/>
      <c r="AY83" s="104"/>
      <c r="BG83" s="116"/>
    </row>
    <row r="93" spans="2:59" s="106" customFormat="1" ht="15">
      <c r="B93" s="103"/>
      <c r="C93" s="103"/>
      <c r="D93" s="103"/>
      <c r="E93" s="110"/>
      <c r="F93" s="110"/>
      <c r="G93" s="110"/>
      <c r="H93" s="110"/>
      <c r="I93" s="110"/>
      <c r="J93" s="103"/>
      <c r="K93" s="103"/>
      <c r="L93" s="103"/>
      <c r="M93" s="103"/>
      <c r="N93" s="103"/>
      <c r="O93" s="103"/>
      <c r="P93" s="111"/>
      <c r="Q93" s="112"/>
      <c r="R93" s="104"/>
      <c r="S93" s="111"/>
      <c r="T93" s="112"/>
      <c r="U93" s="104"/>
      <c r="V93" s="112"/>
      <c r="W93" s="104"/>
      <c r="X93" s="113"/>
      <c r="Y93" s="112"/>
      <c r="Z93" s="104"/>
      <c r="AA93" s="112"/>
      <c r="AB93" s="104"/>
      <c r="AC93" s="111"/>
      <c r="AD93" s="112"/>
      <c r="AE93" s="104"/>
      <c r="AF93" s="103"/>
      <c r="AG93" s="104"/>
      <c r="AK93" s="114"/>
      <c r="AL93" s="115"/>
      <c r="AM93" s="107"/>
      <c r="AN93" s="112"/>
      <c r="AO93" s="104"/>
      <c r="AP93" s="114"/>
      <c r="AQ93" s="115"/>
      <c r="AR93" s="107"/>
      <c r="AS93" s="103"/>
      <c r="AT93" s="112"/>
      <c r="AU93" s="104"/>
      <c r="AV93" s="114"/>
      <c r="AW93" s="115"/>
      <c r="AX93" s="107"/>
      <c r="AY93" s="104"/>
      <c r="BG93" s="116"/>
    </row>
    <row r="116" spans="2:59" s="106" customFormat="1" ht="15">
      <c r="B116" s="103"/>
      <c r="C116" s="103"/>
      <c r="D116" s="103"/>
      <c r="E116" s="110"/>
      <c r="F116" s="110"/>
      <c r="G116" s="110"/>
      <c r="H116" s="110"/>
      <c r="I116" s="110"/>
      <c r="J116" s="103"/>
      <c r="K116" s="103"/>
      <c r="L116" s="103"/>
      <c r="M116" s="103"/>
      <c r="N116" s="103"/>
      <c r="O116" s="103"/>
      <c r="P116" s="111"/>
      <c r="Q116" s="112"/>
      <c r="R116" s="104"/>
      <c r="S116" s="111"/>
      <c r="T116" s="112"/>
      <c r="U116" s="104"/>
      <c r="V116" s="112"/>
      <c r="W116" s="104"/>
      <c r="X116" s="113"/>
      <c r="Y116" s="112"/>
      <c r="Z116" s="104"/>
      <c r="AA116" s="112"/>
      <c r="AB116" s="104"/>
      <c r="AC116" s="111"/>
      <c r="AD116" s="112"/>
      <c r="AE116" s="104"/>
      <c r="AF116" s="103"/>
      <c r="AG116" s="104"/>
      <c r="AK116" s="114"/>
      <c r="AL116" s="115"/>
      <c r="AM116" s="107"/>
      <c r="AN116" s="112"/>
      <c r="AO116" s="104"/>
      <c r="AP116" s="114"/>
      <c r="AQ116" s="115"/>
      <c r="AR116" s="107"/>
      <c r="AS116" s="103"/>
      <c r="AT116" s="112"/>
      <c r="AU116" s="104"/>
      <c r="AV116" s="114"/>
      <c r="AW116" s="115"/>
      <c r="AX116" s="107"/>
      <c r="AY116" s="104"/>
      <c r="BG116" s="116"/>
    </row>
  </sheetData>
  <sheetProtection selectLockedCells="1"/>
  <mergeCells count="1">
    <mergeCell ref="BG2:B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Tobias Becker</cp:lastModifiedBy>
  <cp:lastPrinted>2018-07-22T07:51:07Z</cp:lastPrinted>
  <dcterms:created xsi:type="dcterms:W3CDTF">2017-04-10T12:55:36Z</dcterms:created>
  <dcterms:modified xsi:type="dcterms:W3CDTF">2018-07-23T21:28:46Z</dcterms:modified>
  <cp:category/>
  <cp:version/>
  <cp:contentType/>
  <cp:contentStatus/>
</cp:coreProperties>
</file>